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P:\Myynti\"/>
    </mc:Choice>
  </mc:AlternateContent>
  <xr:revisionPtr revIDLastSave="0" documentId="13_ncr:1_{D5CA72F9-C25A-4B80-8CFB-54523B71DE1F}" xr6:coauthVersionLast="47" xr6:coauthVersionMax="47" xr10:uidLastSave="{00000000-0000-0000-0000-000000000000}"/>
  <bookViews>
    <workbookView xWindow="-38520" yWindow="-3075" windowWidth="38640" windowHeight="21240" tabRatio="963" activeTab="2" xr2:uid="{00000000-000D-0000-FFFF-FFFF00000000}"/>
  </bookViews>
  <sheets>
    <sheet name="Ohjeistus" sheetId="30" r:id="rId1"/>
    <sheet name="Vakiomallit" sheetId="33" r:id="rId2"/>
    <sheet name="Tilaustiedot" sheetId="13" r:id="rId3"/>
    <sheet name="LV-Putkisto" sheetId="31" r:id="rId4"/>
    <sheet name="IV-kanavat" sheetId="34" r:id="rId5"/>
    <sheet name="loveus" sheetId="19" r:id="rId6"/>
    <sheet name="Kotelot" sheetId="35" r:id="rId7"/>
    <sheet name="Säiliöt" sheetId="36" r:id="rId8"/>
    <sheet name="listat" sheetId="23" r:id="rId9"/>
    <sheet name="profiilit" sheetId="15" r:id="rId10"/>
    <sheet name="Kehyspalkkilistat" sheetId="25" r:id="rId11"/>
    <sheet name="tukiraudat" sheetId="7" r:id="rId12"/>
    <sheet name="Tukirenkaat" sheetId="37" r:id="rId13"/>
    <sheet name="muu tilaus" sheetId="14" r:id="rId14"/>
  </sheets>
  <definedNames>
    <definedName name="_xlnm._FilterDatabase" localSheetId="12" hidden="1">Tukirenkaat!$J$2:$O$455</definedName>
    <definedName name="_xlnm.Print_Area" localSheetId="10">Kehyspalkkilistat!$A$20:$Q$40</definedName>
    <definedName name="_xlnm.Print_Area" localSheetId="8">listat!$A$27:$G$45</definedName>
    <definedName name="_xlnm.Print_Area" localSheetId="5">loveus!$B$56:$L$80</definedName>
    <definedName name="_xlnm.Print_Area" localSheetId="3">'LV-Putkisto'!$F$686:$S$824</definedName>
    <definedName name="_xlnm.Print_Area" localSheetId="13">'muu tilaus'!$A$6:$I$38</definedName>
    <definedName name="_xlnm.Print_Area" localSheetId="9">profiilit!$A$28:$I$55</definedName>
    <definedName name="_xlnm.Print_Area" localSheetId="7">Säiliöt!$F$20:$W$50</definedName>
    <definedName name="_xlnm.Print_Area" localSheetId="2">Tilaustiedot!$A$1:$O$716</definedName>
    <definedName name="_xlnm.Print_Area" localSheetId="11">tukiraudat!$B$32:$O$61</definedName>
    <definedName name="_xlnm.Print_Area" localSheetId="12">Tukirenkaat!$C$485:$M$509</definedName>
    <definedName name="_xlnm.Print_Area" localSheetId="1">Vakiomallit!$A$1:$Y$65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4" i="23" l="1"/>
  <c r="B35" i="23"/>
  <c r="E495" i="37"/>
  <c r="F496" i="37"/>
  <c r="F497" i="37"/>
  <c r="F498" i="37"/>
  <c r="F499" i="37"/>
  <c r="F500" i="37"/>
  <c r="F501" i="37"/>
  <c r="F502" i="37"/>
  <c r="F503" i="37"/>
  <c r="F504" i="37"/>
  <c r="F505" i="37"/>
  <c r="F506" i="37"/>
  <c r="F507" i="37"/>
  <c r="F508" i="37"/>
  <c r="F509" i="37"/>
  <c r="L502" i="3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39" i="7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36" i="15"/>
  <c r="C34" i="23"/>
  <c r="C35" i="23"/>
  <c r="C36" i="23"/>
  <c r="C37" i="23"/>
  <c r="C38" i="23"/>
  <c r="C39" i="23"/>
  <c r="C40" i="23"/>
  <c r="C41" i="23"/>
  <c r="C42" i="23"/>
  <c r="C43" i="23"/>
  <c r="C44" i="23"/>
  <c r="C45" i="23"/>
  <c r="C33" i="23"/>
  <c r="H26" i="36"/>
  <c r="H27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2" i="36"/>
  <c r="H43" i="36"/>
  <c r="H44" i="36"/>
  <c r="H45" i="36"/>
  <c r="H46" i="36"/>
  <c r="H47" i="36"/>
  <c r="H48" i="36"/>
  <c r="H49" i="36"/>
  <c r="H50" i="36"/>
  <c r="H25" i="36"/>
  <c r="H15" i="35"/>
  <c r="H16" i="35"/>
  <c r="H17" i="35"/>
  <c r="H18" i="35"/>
  <c r="H19" i="35"/>
  <c r="H20" i="35"/>
  <c r="H21" i="35"/>
  <c r="H22" i="35"/>
  <c r="H23" i="35"/>
  <c r="H24" i="35"/>
  <c r="H25" i="35"/>
  <c r="H26" i="35"/>
  <c r="H27" i="35"/>
  <c r="H28" i="35"/>
  <c r="H29" i="35"/>
  <c r="H30" i="35"/>
  <c r="H31" i="35"/>
  <c r="H32" i="35"/>
  <c r="H33" i="35"/>
  <c r="H34" i="35"/>
  <c r="H35" i="35"/>
  <c r="H36" i="35"/>
  <c r="H37" i="35"/>
  <c r="H38" i="35"/>
  <c r="H39" i="35"/>
  <c r="H40" i="35"/>
  <c r="H41" i="35"/>
  <c r="H42" i="35"/>
  <c r="H43" i="35"/>
  <c r="H44" i="35"/>
  <c r="H45" i="35"/>
  <c r="H46" i="35"/>
  <c r="H47" i="35"/>
  <c r="H48" i="35"/>
  <c r="H49" i="35"/>
  <c r="H50" i="35"/>
  <c r="H51" i="35"/>
  <c r="H52" i="35"/>
  <c r="H53" i="35"/>
  <c r="H54" i="35"/>
  <c r="H55" i="35"/>
  <c r="H56" i="35"/>
  <c r="H57" i="35"/>
  <c r="H58" i="35"/>
  <c r="H59" i="35"/>
  <c r="H60" i="35"/>
  <c r="H61" i="35"/>
  <c r="H62" i="35"/>
  <c r="H63" i="35"/>
  <c r="H64" i="35"/>
  <c r="H65" i="35"/>
  <c r="H66" i="35"/>
  <c r="H67" i="35"/>
  <c r="H68" i="35"/>
  <c r="H69" i="35"/>
  <c r="H70" i="35"/>
  <c r="H71" i="35"/>
  <c r="H72" i="35"/>
  <c r="H73" i="35"/>
  <c r="H74" i="35"/>
  <c r="H75" i="35"/>
  <c r="H76" i="35"/>
  <c r="H77" i="35"/>
  <c r="H78" i="35"/>
  <c r="H79" i="35"/>
  <c r="H80" i="35"/>
  <c r="H81" i="35"/>
  <c r="H82" i="35"/>
  <c r="H83" i="35"/>
  <c r="H84" i="35"/>
  <c r="H85" i="35"/>
  <c r="H86" i="35"/>
  <c r="H87" i="35"/>
  <c r="H88" i="35"/>
  <c r="H89" i="35"/>
  <c r="H90" i="35"/>
  <c r="H91" i="35"/>
  <c r="H92" i="35"/>
  <c r="H93" i="35"/>
  <c r="H94" i="35"/>
  <c r="H95" i="35"/>
  <c r="H96" i="35"/>
  <c r="H97" i="35"/>
  <c r="H14" i="35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62" i="19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688" i="31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0" i="34"/>
  <c r="H381" i="34"/>
  <c r="H382" i="34"/>
  <c r="H383" i="34"/>
  <c r="H384" i="34"/>
  <c r="H385" i="34"/>
  <c r="H386" i="34"/>
  <c r="H387" i="34"/>
  <c r="H251" i="34"/>
  <c r="J496" i="37"/>
  <c r="J497" i="37"/>
  <c r="J498" i="37"/>
  <c r="J499" i="37"/>
  <c r="J500" i="37"/>
  <c r="J501" i="37"/>
  <c r="J502" i="37"/>
  <c r="J503" i="37"/>
  <c r="J504" i="37"/>
  <c r="J505" i="37"/>
  <c r="J506" i="37"/>
  <c r="J507" i="37"/>
  <c r="J508" i="37"/>
  <c r="J509" i="37"/>
  <c r="D62" i="19"/>
  <c r="E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D37" i="15"/>
  <c r="D38" i="15"/>
  <c r="D39" i="15"/>
  <c r="D40" i="15"/>
  <c r="E40" i="15" s="1"/>
  <c r="D41" i="15"/>
  <c r="D42" i="15"/>
  <c r="D43" i="15"/>
  <c r="D44" i="15"/>
  <c r="E44" i="15" s="1"/>
  <c r="D45" i="15"/>
  <c r="D46" i="15"/>
  <c r="D47" i="15"/>
  <c r="D48" i="15"/>
  <c r="E48" i="15" s="1"/>
  <c r="D49" i="15"/>
  <c r="E49" i="15" s="1"/>
  <c r="D50" i="15"/>
  <c r="D51" i="15"/>
  <c r="D52" i="15"/>
  <c r="E52" i="15" s="1"/>
  <c r="D53" i="15"/>
  <c r="D54" i="15"/>
  <c r="D55" i="15"/>
  <c r="E37" i="15"/>
  <c r="E38" i="15"/>
  <c r="E39" i="15"/>
  <c r="E41" i="15"/>
  <c r="E42" i="15"/>
  <c r="E43" i="15"/>
  <c r="E45" i="15"/>
  <c r="E46" i="15"/>
  <c r="E47" i="15"/>
  <c r="E50" i="15"/>
  <c r="E51" i="15"/>
  <c r="E53" i="15"/>
  <c r="E54" i="15"/>
  <c r="E55" i="15"/>
  <c r="G25" i="36"/>
  <c r="I25" i="36"/>
  <c r="J25" i="36"/>
  <c r="G26" i="36"/>
  <c r="I26" i="36"/>
  <c r="J26" i="36"/>
  <c r="K26" i="36" s="1"/>
  <c r="G27" i="36"/>
  <c r="I27" i="36"/>
  <c r="J27" i="36"/>
  <c r="K27" i="36" s="1"/>
  <c r="G28" i="36"/>
  <c r="I28" i="36"/>
  <c r="J28" i="36"/>
  <c r="K28" i="36" s="1"/>
  <c r="G29" i="36"/>
  <c r="I29" i="36"/>
  <c r="J29" i="36"/>
  <c r="K29" i="36" s="1"/>
  <c r="G30" i="36"/>
  <c r="I30" i="36"/>
  <c r="J30" i="36"/>
  <c r="K30" i="36" s="1"/>
  <c r="G31" i="36"/>
  <c r="I31" i="36"/>
  <c r="J31" i="36"/>
  <c r="K31" i="36"/>
  <c r="G32" i="36"/>
  <c r="I32" i="36"/>
  <c r="J32" i="36"/>
  <c r="K32" i="36" s="1"/>
  <c r="G33" i="36"/>
  <c r="I33" i="36"/>
  <c r="J33" i="36"/>
  <c r="K33" i="36" s="1"/>
  <c r="G34" i="36"/>
  <c r="I34" i="36"/>
  <c r="J34" i="36"/>
  <c r="K34" i="36" s="1"/>
  <c r="G35" i="36"/>
  <c r="I35" i="36"/>
  <c r="J35" i="36"/>
  <c r="K35" i="36" s="1"/>
  <c r="G36" i="36"/>
  <c r="I36" i="36"/>
  <c r="J36" i="36"/>
  <c r="K36" i="36" s="1"/>
  <c r="G37" i="36"/>
  <c r="I37" i="36"/>
  <c r="J37" i="36"/>
  <c r="K37" i="36"/>
  <c r="G38" i="36"/>
  <c r="I38" i="36"/>
  <c r="J38" i="36"/>
  <c r="K38" i="36" s="1"/>
  <c r="G39" i="36"/>
  <c r="I39" i="36"/>
  <c r="J39" i="36"/>
  <c r="K39" i="36"/>
  <c r="G40" i="36"/>
  <c r="I40" i="36"/>
  <c r="J40" i="36"/>
  <c r="K40" i="36" s="1"/>
  <c r="G41" i="36"/>
  <c r="I41" i="36"/>
  <c r="J41" i="36"/>
  <c r="K41" i="36" s="1"/>
  <c r="G42" i="36"/>
  <c r="I42" i="36"/>
  <c r="J42" i="36"/>
  <c r="K42" i="36" s="1"/>
  <c r="G43" i="36"/>
  <c r="I43" i="36"/>
  <c r="J43" i="36"/>
  <c r="K43" i="36" s="1"/>
  <c r="G44" i="36"/>
  <c r="I44" i="36"/>
  <c r="J44" i="36"/>
  <c r="K44" i="36" s="1"/>
  <c r="G45" i="36"/>
  <c r="I45" i="36"/>
  <c r="J45" i="36"/>
  <c r="K45" i="36"/>
  <c r="G46" i="36"/>
  <c r="I46" i="36"/>
  <c r="J46" i="36"/>
  <c r="K46" i="36" s="1"/>
  <c r="G47" i="36"/>
  <c r="I47" i="36"/>
  <c r="J47" i="36"/>
  <c r="K47" i="36"/>
  <c r="G48" i="36"/>
  <c r="I48" i="36"/>
  <c r="J48" i="36"/>
  <c r="K48" i="36" s="1"/>
  <c r="G49" i="36"/>
  <c r="I49" i="36"/>
  <c r="J49" i="36"/>
  <c r="K49" i="36" s="1"/>
  <c r="G50" i="36"/>
  <c r="I50" i="36"/>
  <c r="J50" i="36"/>
  <c r="K50" i="36" s="1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10" i="14"/>
  <c r="D63" i="19"/>
  <c r="E63" i="19"/>
  <c r="G63" i="19"/>
  <c r="H63" i="19" s="1"/>
  <c r="D64" i="19"/>
  <c r="E64" i="19"/>
  <c r="G64" i="19"/>
  <c r="H64" i="19" s="1"/>
  <c r="D65" i="19"/>
  <c r="E65" i="19"/>
  <c r="G65" i="19"/>
  <c r="H65" i="19" s="1"/>
  <c r="D66" i="19"/>
  <c r="E66" i="19"/>
  <c r="G66" i="19"/>
  <c r="H66" i="19" s="1"/>
  <c r="D67" i="19"/>
  <c r="E67" i="19"/>
  <c r="G67" i="19"/>
  <c r="H67" i="19"/>
  <c r="D68" i="19"/>
  <c r="E68" i="19"/>
  <c r="G68" i="19"/>
  <c r="H68" i="19" s="1"/>
  <c r="D69" i="19"/>
  <c r="E69" i="19"/>
  <c r="G69" i="19"/>
  <c r="H69" i="19"/>
  <c r="D70" i="19"/>
  <c r="E70" i="19"/>
  <c r="G70" i="19"/>
  <c r="H70" i="19"/>
  <c r="D71" i="19"/>
  <c r="E71" i="19"/>
  <c r="G71" i="19"/>
  <c r="H71" i="19" s="1"/>
  <c r="D72" i="19"/>
  <c r="E72" i="19"/>
  <c r="G72" i="19"/>
  <c r="H72" i="19" s="1"/>
  <c r="D73" i="19"/>
  <c r="E73" i="19"/>
  <c r="G73" i="19"/>
  <c r="H73" i="19" s="1"/>
  <c r="D74" i="19"/>
  <c r="E74" i="19"/>
  <c r="G74" i="19"/>
  <c r="H74" i="19" s="1"/>
  <c r="D75" i="19"/>
  <c r="E75" i="19"/>
  <c r="G75" i="19"/>
  <c r="H75" i="19" s="1"/>
  <c r="D76" i="19"/>
  <c r="E76" i="19"/>
  <c r="G76" i="19"/>
  <c r="H76" i="19" s="1"/>
  <c r="D77" i="19"/>
  <c r="E77" i="19"/>
  <c r="G77" i="19"/>
  <c r="H77" i="19" s="1"/>
  <c r="D78" i="19"/>
  <c r="E78" i="19"/>
  <c r="G78" i="19"/>
  <c r="H78" i="19" s="1"/>
  <c r="D79" i="19"/>
  <c r="E79" i="19"/>
  <c r="G79" i="19"/>
  <c r="H79" i="19"/>
  <c r="D80" i="19"/>
  <c r="E80" i="19"/>
  <c r="G80" i="19"/>
  <c r="H80" i="19" s="1"/>
  <c r="G62" i="19"/>
  <c r="H62" i="19" s="1"/>
  <c r="I62" i="19" s="1"/>
  <c r="B36" i="23"/>
  <c r="B37" i="23"/>
  <c r="B38" i="23"/>
  <c r="B39" i="23"/>
  <c r="B40" i="23"/>
  <c r="B41" i="23"/>
  <c r="B42" i="23"/>
  <c r="B43" i="23"/>
  <c r="B44" i="23"/>
  <c r="B45" i="23"/>
  <c r="D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36" i="15"/>
  <c r="E36" i="15" s="1"/>
  <c r="F36" i="15" s="1"/>
  <c r="E496" i="37"/>
  <c r="E497" i="37"/>
  <c r="H497" i="37"/>
  <c r="I497" i="37"/>
  <c r="E498" i="37"/>
  <c r="E499" i="37"/>
  <c r="I499" i="37" s="1"/>
  <c r="G499" i="37"/>
  <c r="H499" i="37"/>
  <c r="E500" i="37"/>
  <c r="H500" i="37" s="1"/>
  <c r="E501" i="37"/>
  <c r="G501" i="37" s="1"/>
  <c r="E502" i="37"/>
  <c r="E503" i="37"/>
  <c r="G503" i="37" s="1"/>
  <c r="E504" i="37"/>
  <c r="E505" i="37"/>
  <c r="H505" i="37"/>
  <c r="I505" i="37"/>
  <c r="E506" i="37"/>
  <c r="I506" i="37"/>
  <c r="E507" i="37"/>
  <c r="I507" i="37" s="1"/>
  <c r="G507" i="37"/>
  <c r="H507" i="37"/>
  <c r="E508" i="37"/>
  <c r="H508" i="37" s="1"/>
  <c r="E509" i="37"/>
  <c r="G509" i="37" s="1"/>
  <c r="O358" i="37"/>
  <c r="O359" i="37"/>
  <c r="O360" i="37"/>
  <c r="O361" i="37"/>
  <c r="O362" i="37"/>
  <c r="O363" i="37"/>
  <c r="O364" i="37"/>
  <c r="O365" i="37"/>
  <c r="O366" i="37"/>
  <c r="O367" i="37"/>
  <c r="O368" i="37"/>
  <c r="O369" i="37"/>
  <c r="O370" i="37"/>
  <c r="O371" i="37"/>
  <c r="O372" i="37"/>
  <c r="O373" i="37"/>
  <c r="O374" i="37"/>
  <c r="O375" i="37"/>
  <c r="O376" i="37"/>
  <c r="O377" i="37"/>
  <c r="O378" i="37"/>
  <c r="O379" i="37"/>
  <c r="O380" i="37"/>
  <c r="O381" i="37"/>
  <c r="O382" i="37"/>
  <c r="O383" i="37"/>
  <c r="O384" i="37"/>
  <c r="O385" i="37"/>
  <c r="O386" i="37"/>
  <c r="O387" i="37"/>
  <c r="O388" i="37"/>
  <c r="O389" i="37"/>
  <c r="O390" i="37"/>
  <c r="O391" i="37"/>
  <c r="O392" i="37"/>
  <c r="O393" i="37"/>
  <c r="O394" i="37"/>
  <c r="O395" i="37"/>
  <c r="O396" i="37"/>
  <c r="O397" i="37"/>
  <c r="O398" i="37"/>
  <c r="O399" i="37"/>
  <c r="O400" i="37"/>
  <c r="O401" i="37"/>
  <c r="O402" i="37"/>
  <c r="O403" i="37"/>
  <c r="O404" i="37"/>
  <c r="O405" i="37"/>
  <c r="O406" i="37"/>
  <c r="O407" i="37"/>
  <c r="O408" i="37"/>
  <c r="O409" i="37"/>
  <c r="O410" i="37"/>
  <c r="O411" i="37"/>
  <c r="O412" i="37"/>
  <c r="O413" i="37"/>
  <c r="O414" i="37"/>
  <c r="O415" i="37"/>
  <c r="O416" i="37"/>
  <c r="O417" i="37"/>
  <c r="O418" i="37"/>
  <c r="O419" i="37"/>
  <c r="O420" i="37"/>
  <c r="O421" i="37"/>
  <c r="O422" i="37"/>
  <c r="O423" i="37"/>
  <c r="O424" i="37"/>
  <c r="O425" i="37"/>
  <c r="O426" i="37"/>
  <c r="O427" i="37"/>
  <c r="O428" i="37"/>
  <c r="O429" i="37"/>
  <c r="O430" i="37"/>
  <c r="O431" i="37"/>
  <c r="O432" i="37"/>
  <c r="O433" i="37"/>
  <c r="O434" i="37"/>
  <c r="O435" i="37"/>
  <c r="O436" i="37"/>
  <c r="O437" i="37"/>
  <c r="O438" i="37"/>
  <c r="O439" i="37"/>
  <c r="O440" i="37"/>
  <c r="O441" i="37"/>
  <c r="O442" i="37"/>
  <c r="O443" i="37"/>
  <c r="O444" i="37"/>
  <c r="O445" i="37"/>
  <c r="O446" i="37"/>
  <c r="O447" i="37"/>
  <c r="O448" i="37"/>
  <c r="O449" i="37"/>
  <c r="O450" i="37"/>
  <c r="O451" i="37"/>
  <c r="O452" i="37"/>
  <c r="O453" i="37"/>
  <c r="O454" i="37"/>
  <c r="O455" i="37"/>
  <c r="J455" i="37"/>
  <c r="J454" i="37"/>
  <c r="J453" i="37"/>
  <c r="J452" i="37"/>
  <c r="J451" i="37"/>
  <c r="J450" i="37"/>
  <c r="J449" i="37"/>
  <c r="J448" i="37"/>
  <c r="J447" i="37"/>
  <c r="J446" i="37"/>
  <c r="J445" i="37"/>
  <c r="J444" i="37"/>
  <c r="J443" i="37"/>
  <c r="J442" i="37"/>
  <c r="J441" i="37"/>
  <c r="J440" i="37"/>
  <c r="J439" i="37"/>
  <c r="J438" i="37"/>
  <c r="J437" i="37"/>
  <c r="J436" i="37"/>
  <c r="J435" i="37"/>
  <c r="J434" i="37"/>
  <c r="J433" i="37"/>
  <c r="J432" i="37"/>
  <c r="J431" i="37"/>
  <c r="J430" i="37"/>
  <c r="J429" i="37"/>
  <c r="J428" i="37"/>
  <c r="J427" i="37"/>
  <c r="J426" i="37"/>
  <c r="J425" i="37"/>
  <c r="J424" i="37"/>
  <c r="J423" i="37"/>
  <c r="J422" i="37"/>
  <c r="J421" i="37"/>
  <c r="J420" i="37"/>
  <c r="J419" i="37"/>
  <c r="J418" i="37"/>
  <c r="J417" i="37"/>
  <c r="J416" i="37"/>
  <c r="J415" i="37"/>
  <c r="J414" i="37"/>
  <c r="J413" i="37"/>
  <c r="J412" i="37"/>
  <c r="J411" i="37"/>
  <c r="J410" i="37"/>
  <c r="J409" i="37"/>
  <c r="J408" i="37"/>
  <c r="J407" i="37"/>
  <c r="J406" i="37"/>
  <c r="J405" i="37"/>
  <c r="J404" i="37"/>
  <c r="J403" i="37"/>
  <c r="J402" i="37"/>
  <c r="J401" i="37"/>
  <c r="J400" i="37"/>
  <c r="J399" i="37"/>
  <c r="J398" i="37"/>
  <c r="J397" i="37"/>
  <c r="J396" i="37"/>
  <c r="J395" i="37"/>
  <c r="J394" i="37"/>
  <c r="J393" i="37"/>
  <c r="J392" i="37"/>
  <c r="J391" i="37"/>
  <c r="J390" i="37"/>
  <c r="J389" i="37"/>
  <c r="J388" i="37"/>
  <c r="J387" i="37"/>
  <c r="J386" i="37"/>
  <c r="J385" i="37"/>
  <c r="J384" i="37"/>
  <c r="J383" i="37"/>
  <c r="J382" i="37"/>
  <c r="J381" i="37"/>
  <c r="J380" i="37"/>
  <c r="J379" i="37"/>
  <c r="J378" i="37"/>
  <c r="J377" i="37"/>
  <c r="J376" i="37"/>
  <c r="J375" i="37"/>
  <c r="J374" i="37"/>
  <c r="J373" i="37"/>
  <c r="J372" i="37"/>
  <c r="J371" i="37"/>
  <c r="J370" i="37"/>
  <c r="J369" i="37"/>
  <c r="J368" i="37"/>
  <c r="J367" i="37"/>
  <c r="J366" i="37"/>
  <c r="J365" i="37"/>
  <c r="J364" i="37"/>
  <c r="J363" i="37"/>
  <c r="J362" i="37"/>
  <c r="J361" i="37"/>
  <c r="J360" i="37"/>
  <c r="J359" i="37"/>
  <c r="J358" i="37"/>
  <c r="O2" i="37"/>
  <c r="O3" i="37"/>
  <c r="O4" i="37"/>
  <c r="O5" i="37"/>
  <c r="O6" i="37"/>
  <c r="O7" i="37"/>
  <c r="O8" i="37"/>
  <c r="O9" i="37"/>
  <c r="O10" i="37"/>
  <c r="O11" i="37"/>
  <c r="O12" i="37"/>
  <c r="O13" i="37"/>
  <c r="O14" i="37"/>
  <c r="O15" i="37"/>
  <c r="O16" i="37"/>
  <c r="O17" i="37"/>
  <c r="O18" i="37"/>
  <c r="O19" i="37"/>
  <c r="O20" i="37"/>
  <c r="O21" i="37"/>
  <c r="O22" i="37"/>
  <c r="O23" i="37"/>
  <c r="O24" i="37"/>
  <c r="O25" i="37"/>
  <c r="O26" i="37"/>
  <c r="O27" i="37"/>
  <c r="O28" i="37"/>
  <c r="O29" i="37"/>
  <c r="O30" i="37"/>
  <c r="O31" i="37"/>
  <c r="O32" i="37"/>
  <c r="O33" i="37"/>
  <c r="O34" i="37"/>
  <c r="O35" i="37"/>
  <c r="O36" i="37"/>
  <c r="O37" i="37"/>
  <c r="O38" i="37"/>
  <c r="O39" i="37"/>
  <c r="O40" i="37"/>
  <c r="O41" i="37"/>
  <c r="O42" i="37"/>
  <c r="O43" i="37"/>
  <c r="O44" i="37"/>
  <c r="O45" i="37"/>
  <c r="O46" i="37"/>
  <c r="O47" i="37"/>
  <c r="O48" i="37"/>
  <c r="O49" i="37"/>
  <c r="O50" i="37"/>
  <c r="O51" i="37"/>
  <c r="O52" i="37"/>
  <c r="O53" i="37"/>
  <c r="O54" i="37"/>
  <c r="O55" i="37"/>
  <c r="O56" i="37"/>
  <c r="O57" i="37"/>
  <c r="O58" i="37"/>
  <c r="O59" i="37"/>
  <c r="O60" i="37"/>
  <c r="O61" i="37"/>
  <c r="O62" i="37"/>
  <c r="O63" i="37"/>
  <c r="O64" i="37"/>
  <c r="O65" i="37"/>
  <c r="O66" i="37"/>
  <c r="O67" i="37"/>
  <c r="O68" i="37"/>
  <c r="O69" i="37"/>
  <c r="O70" i="37"/>
  <c r="O71" i="37"/>
  <c r="O72" i="37"/>
  <c r="O73" i="37"/>
  <c r="O74" i="37"/>
  <c r="O75" i="37"/>
  <c r="O76" i="37"/>
  <c r="O77" i="37"/>
  <c r="O78" i="37"/>
  <c r="O79" i="37"/>
  <c r="O80" i="37"/>
  <c r="O81" i="37"/>
  <c r="O82" i="37"/>
  <c r="O83" i="37"/>
  <c r="O84" i="37"/>
  <c r="O85" i="37"/>
  <c r="O86" i="37"/>
  <c r="O87" i="37"/>
  <c r="O88" i="37"/>
  <c r="O89" i="37"/>
  <c r="O90" i="37"/>
  <c r="O91" i="37"/>
  <c r="O92" i="37"/>
  <c r="O93" i="37"/>
  <c r="O94" i="37"/>
  <c r="O95" i="37"/>
  <c r="O96" i="37"/>
  <c r="O97" i="37"/>
  <c r="O98" i="37"/>
  <c r="O99" i="37"/>
  <c r="O100" i="37"/>
  <c r="O101" i="37"/>
  <c r="O102" i="37"/>
  <c r="O103" i="37"/>
  <c r="O104" i="37"/>
  <c r="O105" i="37"/>
  <c r="O106" i="37"/>
  <c r="O107" i="37"/>
  <c r="O108" i="37"/>
  <c r="O109" i="37"/>
  <c r="O110" i="37"/>
  <c r="O111" i="37"/>
  <c r="O112" i="37"/>
  <c r="O113" i="37"/>
  <c r="O114" i="37"/>
  <c r="O115" i="37"/>
  <c r="O116" i="37"/>
  <c r="O117" i="37"/>
  <c r="O118" i="37"/>
  <c r="O119" i="37"/>
  <c r="O120" i="37"/>
  <c r="O121" i="37"/>
  <c r="O122" i="37"/>
  <c r="O123" i="37"/>
  <c r="O124" i="37"/>
  <c r="O125" i="37"/>
  <c r="O126" i="37"/>
  <c r="O127" i="37"/>
  <c r="O128" i="37"/>
  <c r="O129" i="37"/>
  <c r="O130" i="37"/>
  <c r="O131" i="37"/>
  <c r="O132" i="37"/>
  <c r="O133" i="37"/>
  <c r="O134" i="37"/>
  <c r="O135" i="37"/>
  <c r="O136" i="37"/>
  <c r="O137" i="37"/>
  <c r="O138" i="37"/>
  <c r="O139" i="37"/>
  <c r="O140" i="37"/>
  <c r="O141" i="37"/>
  <c r="O142" i="37"/>
  <c r="O143" i="37"/>
  <c r="O144" i="37"/>
  <c r="O145" i="37"/>
  <c r="O146" i="37"/>
  <c r="O147" i="37"/>
  <c r="O148" i="37"/>
  <c r="O149" i="37"/>
  <c r="O150" i="37"/>
  <c r="O151" i="37"/>
  <c r="O152" i="37"/>
  <c r="O153" i="37"/>
  <c r="O154" i="37"/>
  <c r="O155" i="37"/>
  <c r="O156" i="37"/>
  <c r="O157" i="37"/>
  <c r="O158" i="37"/>
  <c r="O159" i="37"/>
  <c r="O160" i="37"/>
  <c r="O161" i="37"/>
  <c r="O162" i="37"/>
  <c r="O163" i="37"/>
  <c r="O164" i="37"/>
  <c r="O165" i="37"/>
  <c r="O166" i="37"/>
  <c r="O167" i="37"/>
  <c r="O168" i="37"/>
  <c r="O169" i="37"/>
  <c r="O170" i="37"/>
  <c r="O171" i="37"/>
  <c r="O172" i="37"/>
  <c r="O173" i="37"/>
  <c r="O174" i="37"/>
  <c r="O175" i="37"/>
  <c r="O176" i="37"/>
  <c r="O177" i="37"/>
  <c r="O178" i="37"/>
  <c r="O179" i="37"/>
  <c r="O180" i="37"/>
  <c r="O181" i="37"/>
  <c r="O182" i="37"/>
  <c r="O183" i="37"/>
  <c r="O184" i="37"/>
  <c r="O185" i="37"/>
  <c r="O186" i="37"/>
  <c r="O187" i="37"/>
  <c r="O188" i="37"/>
  <c r="O189" i="37"/>
  <c r="O190" i="37"/>
  <c r="O191" i="37"/>
  <c r="O192" i="37"/>
  <c r="O193" i="37"/>
  <c r="O194" i="37"/>
  <c r="O195" i="37"/>
  <c r="O196" i="37"/>
  <c r="O197" i="37"/>
  <c r="O198" i="37"/>
  <c r="O199" i="37"/>
  <c r="O200" i="37"/>
  <c r="O201" i="37"/>
  <c r="O202" i="37"/>
  <c r="O203" i="37"/>
  <c r="O204" i="37"/>
  <c r="O205" i="37"/>
  <c r="O206" i="37"/>
  <c r="O207" i="37"/>
  <c r="O208" i="37"/>
  <c r="O209" i="37"/>
  <c r="O210" i="37"/>
  <c r="O211" i="37"/>
  <c r="O212" i="37"/>
  <c r="O213" i="37"/>
  <c r="O214" i="37"/>
  <c r="O215" i="37"/>
  <c r="O216" i="37"/>
  <c r="O217" i="37"/>
  <c r="O218" i="37"/>
  <c r="O219" i="37"/>
  <c r="O220" i="37"/>
  <c r="O221" i="37"/>
  <c r="O222" i="37"/>
  <c r="O223" i="37"/>
  <c r="O224" i="37"/>
  <c r="O225" i="37"/>
  <c r="O226" i="37"/>
  <c r="O227" i="37"/>
  <c r="O228" i="37"/>
  <c r="O229" i="37"/>
  <c r="O230" i="37"/>
  <c r="O231" i="37"/>
  <c r="O232" i="37"/>
  <c r="O233" i="37"/>
  <c r="O234" i="37"/>
  <c r="O235" i="37"/>
  <c r="O236" i="37"/>
  <c r="O237" i="37"/>
  <c r="O238" i="37"/>
  <c r="O239" i="37"/>
  <c r="O240" i="37"/>
  <c r="O241" i="37"/>
  <c r="O242" i="37"/>
  <c r="O243" i="37"/>
  <c r="O244" i="37"/>
  <c r="O245" i="37"/>
  <c r="O246" i="37"/>
  <c r="O247" i="37"/>
  <c r="O248" i="37"/>
  <c r="O249" i="37"/>
  <c r="O250" i="37"/>
  <c r="O251" i="37"/>
  <c r="O252" i="37"/>
  <c r="O253" i="37"/>
  <c r="O254" i="37"/>
  <c r="O255" i="37"/>
  <c r="O256" i="37"/>
  <c r="O257" i="37"/>
  <c r="O258" i="37"/>
  <c r="O259" i="37"/>
  <c r="O260" i="37"/>
  <c r="O261" i="37"/>
  <c r="O262" i="37"/>
  <c r="O263" i="37"/>
  <c r="O264" i="37"/>
  <c r="O265" i="37"/>
  <c r="O266" i="37"/>
  <c r="O267" i="37"/>
  <c r="O268" i="37"/>
  <c r="O269" i="37"/>
  <c r="O270" i="37"/>
  <c r="O271" i="37"/>
  <c r="O272" i="37"/>
  <c r="O273" i="37"/>
  <c r="O274" i="37"/>
  <c r="O275" i="37"/>
  <c r="O276" i="37"/>
  <c r="O277" i="37"/>
  <c r="O278" i="37"/>
  <c r="O279" i="37"/>
  <c r="O280" i="37"/>
  <c r="O281" i="37"/>
  <c r="O282" i="37"/>
  <c r="O283" i="37"/>
  <c r="O284" i="37"/>
  <c r="O285" i="37"/>
  <c r="O286" i="37"/>
  <c r="O287" i="37"/>
  <c r="O288" i="37"/>
  <c r="O289" i="37"/>
  <c r="O290" i="37"/>
  <c r="O291" i="37"/>
  <c r="O292" i="37"/>
  <c r="O293" i="37"/>
  <c r="O294" i="37"/>
  <c r="O295" i="37"/>
  <c r="O296" i="37"/>
  <c r="O297" i="37"/>
  <c r="O298" i="37"/>
  <c r="O299" i="37"/>
  <c r="O300" i="37"/>
  <c r="O301" i="37"/>
  <c r="O302" i="37"/>
  <c r="O303" i="37"/>
  <c r="O304" i="37"/>
  <c r="O305" i="37"/>
  <c r="O306" i="37"/>
  <c r="O307" i="37"/>
  <c r="O308" i="37"/>
  <c r="O309" i="37"/>
  <c r="O310" i="37"/>
  <c r="O311" i="37"/>
  <c r="O312" i="37"/>
  <c r="O313" i="37"/>
  <c r="O314" i="37"/>
  <c r="O315" i="37"/>
  <c r="O316" i="37"/>
  <c r="O317" i="37"/>
  <c r="O318" i="37"/>
  <c r="O319" i="37"/>
  <c r="O320" i="37"/>
  <c r="O321" i="37"/>
  <c r="O322" i="37"/>
  <c r="O323" i="37"/>
  <c r="O324" i="37"/>
  <c r="O325" i="37"/>
  <c r="O326" i="37"/>
  <c r="O327" i="37"/>
  <c r="O328" i="37"/>
  <c r="O329" i="37"/>
  <c r="O330" i="37"/>
  <c r="O331" i="37"/>
  <c r="O332" i="37"/>
  <c r="O333" i="37"/>
  <c r="O334" i="37"/>
  <c r="O335" i="37"/>
  <c r="O336" i="37"/>
  <c r="O337" i="37"/>
  <c r="O338" i="37"/>
  <c r="O339" i="37"/>
  <c r="O340" i="37"/>
  <c r="O341" i="37"/>
  <c r="O342" i="37"/>
  <c r="O343" i="37"/>
  <c r="O344" i="37"/>
  <c r="O345" i="37"/>
  <c r="O346" i="37"/>
  <c r="O347" i="37"/>
  <c r="O348" i="37"/>
  <c r="O349" i="37"/>
  <c r="O350" i="37"/>
  <c r="O351" i="37"/>
  <c r="O352" i="37"/>
  <c r="O353" i="37"/>
  <c r="O354" i="37"/>
  <c r="O355" i="37"/>
  <c r="O356" i="37"/>
  <c r="O357" i="37"/>
  <c r="J357" i="37"/>
  <c r="J356" i="37"/>
  <c r="J355" i="37"/>
  <c r="J354" i="37"/>
  <c r="J353" i="37"/>
  <c r="J352" i="37"/>
  <c r="J351" i="37"/>
  <c r="J350" i="37"/>
  <c r="J349" i="37"/>
  <c r="J348" i="37"/>
  <c r="J347" i="37"/>
  <c r="J346" i="37"/>
  <c r="J345" i="37"/>
  <c r="J344" i="37"/>
  <c r="J343" i="37"/>
  <c r="J342" i="37"/>
  <c r="J341" i="37"/>
  <c r="J340" i="37"/>
  <c r="J339" i="37"/>
  <c r="J338" i="37"/>
  <c r="J337" i="37"/>
  <c r="J336" i="37"/>
  <c r="J335" i="37"/>
  <c r="J334" i="37"/>
  <c r="J333" i="37"/>
  <c r="J332" i="37"/>
  <c r="J331" i="37"/>
  <c r="J330" i="37"/>
  <c r="J329" i="37"/>
  <c r="J328" i="37"/>
  <c r="J327" i="37"/>
  <c r="J326" i="37"/>
  <c r="J325" i="37"/>
  <c r="J324" i="37"/>
  <c r="J323" i="37"/>
  <c r="J322" i="37"/>
  <c r="J321" i="37"/>
  <c r="J320" i="37"/>
  <c r="J319" i="37"/>
  <c r="J318" i="37"/>
  <c r="J317" i="37"/>
  <c r="J316" i="37"/>
  <c r="J315" i="37"/>
  <c r="J314" i="37"/>
  <c r="J313" i="37"/>
  <c r="J312" i="37"/>
  <c r="J311" i="37"/>
  <c r="J310" i="37"/>
  <c r="J309" i="37"/>
  <c r="J308" i="37"/>
  <c r="J307" i="37"/>
  <c r="J306" i="37"/>
  <c r="J305" i="37"/>
  <c r="J304" i="37"/>
  <c r="J303" i="37"/>
  <c r="J302" i="37"/>
  <c r="J301" i="37"/>
  <c r="J300" i="37"/>
  <c r="J299" i="37"/>
  <c r="J298" i="37"/>
  <c r="J297" i="37"/>
  <c r="J296" i="37"/>
  <c r="J295" i="37"/>
  <c r="J294" i="37"/>
  <c r="J293" i="37"/>
  <c r="J292" i="37"/>
  <c r="J291" i="37"/>
  <c r="J290" i="37"/>
  <c r="J289" i="37"/>
  <c r="J288" i="37"/>
  <c r="J287" i="37"/>
  <c r="J286" i="37"/>
  <c r="J285" i="37"/>
  <c r="J284" i="37"/>
  <c r="J283" i="37"/>
  <c r="J282" i="37"/>
  <c r="J281" i="37"/>
  <c r="J280" i="37"/>
  <c r="J279" i="37"/>
  <c r="J278" i="37"/>
  <c r="J277" i="37"/>
  <c r="J276" i="37"/>
  <c r="J275" i="37"/>
  <c r="J274" i="37"/>
  <c r="J273" i="37"/>
  <c r="J272" i="37"/>
  <c r="J271" i="37"/>
  <c r="J270" i="37"/>
  <c r="J269" i="37"/>
  <c r="J268" i="37"/>
  <c r="J267" i="37"/>
  <c r="J266" i="37"/>
  <c r="J265" i="37"/>
  <c r="J264" i="37"/>
  <c r="J263" i="37"/>
  <c r="J262" i="37"/>
  <c r="J261" i="37"/>
  <c r="J260" i="37"/>
  <c r="J259" i="37"/>
  <c r="J258" i="37"/>
  <c r="J257" i="37"/>
  <c r="J256" i="37"/>
  <c r="J255" i="37"/>
  <c r="J254" i="37"/>
  <c r="J253" i="37"/>
  <c r="J252" i="37"/>
  <c r="J251" i="37"/>
  <c r="J250" i="37"/>
  <c r="J249" i="37"/>
  <c r="J248" i="37"/>
  <c r="J247" i="37"/>
  <c r="J246" i="37"/>
  <c r="J245" i="37"/>
  <c r="J244" i="37"/>
  <c r="J243" i="37"/>
  <c r="J242" i="37"/>
  <c r="J241" i="37"/>
  <c r="J240" i="37"/>
  <c r="J239" i="37"/>
  <c r="J238" i="37"/>
  <c r="J237" i="37"/>
  <c r="J236" i="37"/>
  <c r="J235" i="37"/>
  <c r="J234" i="37"/>
  <c r="J233" i="37"/>
  <c r="J232" i="37"/>
  <c r="J231" i="37"/>
  <c r="J230" i="37"/>
  <c r="J229" i="37"/>
  <c r="J228" i="37"/>
  <c r="J227" i="37"/>
  <c r="J226" i="37"/>
  <c r="J225" i="37"/>
  <c r="J224" i="37"/>
  <c r="J223" i="37"/>
  <c r="J222" i="37"/>
  <c r="J221" i="37"/>
  <c r="J220" i="37"/>
  <c r="J219" i="37"/>
  <c r="J218" i="37"/>
  <c r="J217" i="37"/>
  <c r="J216" i="37"/>
  <c r="J215" i="37"/>
  <c r="J214" i="37"/>
  <c r="J213" i="37"/>
  <c r="J212" i="37"/>
  <c r="J211" i="37"/>
  <c r="J210" i="37"/>
  <c r="J209" i="37"/>
  <c r="J208" i="37"/>
  <c r="J207" i="37"/>
  <c r="J206" i="37"/>
  <c r="J205" i="37"/>
  <c r="J204" i="37"/>
  <c r="J203" i="37"/>
  <c r="J202" i="37"/>
  <c r="J201" i="37"/>
  <c r="J200" i="37"/>
  <c r="J199" i="37"/>
  <c r="J198" i="37"/>
  <c r="J197" i="37"/>
  <c r="J196" i="37"/>
  <c r="J195" i="37"/>
  <c r="J194" i="37"/>
  <c r="J193" i="37"/>
  <c r="J192" i="37"/>
  <c r="J191" i="37"/>
  <c r="J190" i="37"/>
  <c r="J189" i="37"/>
  <c r="J188" i="37"/>
  <c r="J187" i="37"/>
  <c r="J186" i="37"/>
  <c r="J185" i="37"/>
  <c r="J184" i="37"/>
  <c r="J183" i="37"/>
  <c r="J182" i="37"/>
  <c r="J181" i="37"/>
  <c r="J180" i="37"/>
  <c r="J179" i="37"/>
  <c r="J178" i="37"/>
  <c r="J177" i="37"/>
  <c r="J176" i="37"/>
  <c r="J175" i="37"/>
  <c r="J174" i="37"/>
  <c r="J173" i="37"/>
  <c r="J172" i="37"/>
  <c r="J171" i="37"/>
  <c r="J170" i="37"/>
  <c r="J169" i="37"/>
  <c r="J168" i="37"/>
  <c r="J167" i="37"/>
  <c r="J166" i="37"/>
  <c r="J165" i="37"/>
  <c r="J164" i="37"/>
  <c r="J163" i="37"/>
  <c r="J162" i="37"/>
  <c r="J161" i="37"/>
  <c r="J160" i="37"/>
  <c r="J159" i="37"/>
  <c r="J158" i="37"/>
  <c r="J157" i="37"/>
  <c r="J156" i="37"/>
  <c r="J155" i="37"/>
  <c r="J154" i="37"/>
  <c r="J153" i="37"/>
  <c r="J152" i="37"/>
  <c r="J151" i="37"/>
  <c r="J150" i="37"/>
  <c r="J149" i="37"/>
  <c r="J148" i="37"/>
  <c r="J147" i="37"/>
  <c r="J146" i="37"/>
  <c r="J145" i="37"/>
  <c r="J144" i="37"/>
  <c r="J143" i="37"/>
  <c r="J142" i="37"/>
  <c r="J141" i="37"/>
  <c r="J140" i="37"/>
  <c r="J139" i="37"/>
  <c r="J138" i="37"/>
  <c r="J137" i="37"/>
  <c r="J136" i="37"/>
  <c r="J135" i="37"/>
  <c r="J134" i="37"/>
  <c r="J133" i="37"/>
  <c r="J132" i="37"/>
  <c r="J131" i="37"/>
  <c r="J130" i="37"/>
  <c r="J129" i="37"/>
  <c r="J128" i="37"/>
  <c r="J127" i="37"/>
  <c r="J126" i="37"/>
  <c r="J125" i="37"/>
  <c r="J124" i="37"/>
  <c r="J123" i="37"/>
  <c r="J122" i="37"/>
  <c r="J121" i="37"/>
  <c r="J120" i="37"/>
  <c r="J119" i="37"/>
  <c r="J118" i="37"/>
  <c r="J117" i="37"/>
  <c r="J116" i="37"/>
  <c r="J115" i="37"/>
  <c r="J114" i="37"/>
  <c r="J113" i="37"/>
  <c r="J112" i="37"/>
  <c r="J111" i="37"/>
  <c r="J110" i="37"/>
  <c r="J109" i="37"/>
  <c r="J108" i="37"/>
  <c r="J107" i="37"/>
  <c r="J106" i="37"/>
  <c r="J105" i="37"/>
  <c r="J104" i="37"/>
  <c r="J103" i="37"/>
  <c r="J102" i="37"/>
  <c r="J101" i="37"/>
  <c r="J100" i="37"/>
  <c r="J99" i="37"/>
  <c r="J98" i="37"/>
  <c r="J97" i="37"/>
  <c r="J96" i="37"/>
  <c r="J95" i="37"/>
  <c r="J94" i="37"/>
  <c r="J93" i="37"/>
  <c r="J92" i="37"/>
  <c r="J91" i="37"/>
  <c r="J90" i="37"/>
  <c r="J89" i="37"/>
  <c r="J88" i="37"/>
  <c r="J87" i="37"/>
  <c r="J86" i="37"/>
  <c r="J85" i="37"/>
  <c r="J84" i="37"/>
  <c r="J83" i="37"/>
  <c r="J82" i="37"/>
  <c r="J81" i="37"/>
  <c r="J80" i="37"/>
  <c r="J79" i="37"/>
  <c r="J78" i="37"/>
  <c r="J77" i="37"/>
  <c r="J76" i="37"/>
  <c r="J75" i="37"/>
  <c r="J74" i="37"/>
  <c r="J73" i="37"/>
  <c r="J72" i="37"/>
  <c r="J71" i="37"/>
  <c r="J70" i="37"/>
  <c r="J69" i="37"/>
  <c r="J68" i="37"/>
  <c r="J67" i="37"/>
  <c r="J66" i="37"/>
  <c r="J65" i="37"/>
  <c r="J64" i="37"/>
  <c r="J63" i="37"/>
  <c r="J62" i="37"/>
  <c r="J61" i="37"/>
  <c r="J60" i="37"/>
  <c r="J59" i="37"/>
  <c r="J58" i="37"/>
  <c r="J57" i="37"/>
  <c r="J56" i="37"/>
  <c r="J55" i="37"/>
  <c r="J54" i="37"/>
  <c r="J53" i="37"/>
  <c r="J52" i="37"/>
  <c r="J51" i="37"/>
  <c r="J50" i="37"/>
  <c r="J49" i="37"/>
  <c r="J48" i="37"/>
  <c r="J47" i="37"/>
  <c r="J46" i="37"/>
  <c r="J45" i="37"/>
  <c r="J44" i="37"/>
  <c r="J43" i="37"/>
  <c r="J42" i="37"/>
  <c r="J41" i="37"/>
  <c r="J40" i="37"/>
  <c r="J39" i="37"/>
  <c r="J38" i="37"/>
  <c r="J37" i="37"/>
  <c r="J36" i="37"/>
  <c r="J35" i="37"/>
  <c r="J34" i="37"/>
  <c r="J33" i="37"/>
  <c r="J32" i="37"/>
  <c r="J31" i="37"/>
  <c r="J30" i="37"/>
  <c r="J29" i="37"/>
  <c r="J28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J6" i="37"/>
  <c r="J5" i="37"/>
  <c r="J4" i="37"/>
  <c r="J3" i="37"/>
  <c r="J2" i="37"/>
  <c r="D40" i="7"/>
  <c r="K40" i="7" s="1"/>
  <c r="L40" i="7"/>
  <c r="D41" i="7"/>
  <c r="K41" i="7" s="1"/>
  <c r="E41" i="7"/>
  <c r="F41" i="7"/>
  <c r="H41" i="7"/>
  <c r="L41" i="7"/>
  <c r="D42" i="7"/>
  <c r="H42" i="7" s="1"/>
  <c r="E42" i="7"/>
  <c r="F42" i="7"/>
  <c r="K42" i="7"/>
  <c r="L42" i="7"/>
  <c r="D43" i="7"/>
  <c r="E43" i="7" s="1"/>
  <c r="H43" i="7"/>
  <c r="K43" i="7"/>
  <c r="L43" i="7"/>
  <c r="D44" i="7"/>
  <c r="E44" i="7"/>
  <c r="H44" i="7"/>
  <c r="L44" i="7"/>
  <c r="D45" i="7"/>
  <c r="E45" i="7"/>
  <c r="F45" i="7"/>
  <c r="L45" i="7"/>
  <c r="D46" i="7"/>
  <c r="E46" i="7"/>
  <c r="F46" i="7"/>
  <c r="H46" i="7"/>
  <c r="K46" i="7"/>
  <c r="L46" i="7"/>
  <c r="D47" i="7"/>
  <c r="L47" i="7"/>
  <c r="D48" i="7"/>
  <c r="K48" i="7" s="1"/>
  <c r="L48" i="7"/>
  <c r="D49" i="7"/>
  <c r="K49" i="7" s="1"/>
  <c r="E49" i="7"/>
  <c r="F49" i="7"/>
  <c r="H49" i="7"/>
  <c r="L49" i="7"/>
  <c r="D50" i="7"/>
  <c r="H50" i="7" s="1"/>
  <c r="E50" i="7"/>
  <c r="F50" i="7"/>
  <c r="K50" i="7"/>
  <c r="L50" i="7"/>
  <c r="D51" i="7"/>
  <c r="E51" i="7" s="1"/>
  <c r="H51" i="7"/>
  <c r="K51" i="7"/>
  <c r="L51" i="7"/>
  <c r="D52" i="7"/>
  <c r="E52" i="7"/>
  <c r="H52" i="7"/>
  <c r="D53" i="7"/>
  <c r="L53" i="7" s="1"/>
  <c r="E53" i="7"/>
  <c r="F53" i="7"/>
  <c r="D54" i="7"/>
  <c r="E54" i="7" s="1"/>
  <c r="F54" i="7"/>
  <c r="K54" i="7"/>
  <c r="L54" i="7"/>
  <c r="D55" i="7"/>
  <c r="D56" i="7"/>
  <c r="K56" i="7" s="1"/>
  <c r="D57" i="7"/>
  <c r="K57" i="7" s="1"/>
  <c r="E57" i="7"/>
  <c r="F57" i="7"/>
  <c r="H57" i="7"/>
  <c r="L57" i="7"/>
  <c r="D58" i="7"/>
  <c r="H58" i="7" s="1"/>
  <c r="E58" i="7"/>
  <c r="F58" i="7"/>
  <c r="K58" i="7"/>
  <c r="L58" i="7"/>
  <c r="D59" i="7"/>
  <c r="K59" i="7" s="1"/>
  <c r="H59" i="7"/>
  <c r="L59" i="7"/>
  <c r="D60" i="7"/>
  <c r="K60" i="7" s="1"/>
  <c r="E60" i="7"/>
  <c r="H60" i="7"/>
  <c r="D61" i="7"/>
  <c r="E61" i="7"/>
  <c r="F61" i="7"/>
  <c r="L61" i="7"/>
  <c r="B509" i="37"/>
  <c r="D509" i="37" s="1"/>
  <c r="A509" i="37" s="1"/>
  <c r="B508" i="37"/>
  <c r="L508" i="37" s="1"/>
  <c r="B507" i="37"/>
  <c r="L507" i="37" s="1"/>
  <c r="B506" i="37"/>
  <c r="L506" i="37" s="1"/>
  <c r="B505" i="37"/>
  <c r="L505" i="37" s="1"/>
  <c r="B504" i="37"/>
  <c r="D504" i="37" s="1"/>
  <c r="A504" i="37" s="1"/>
  <c r="B503" i="37"/>
  <c r="D503" i="37" s="1"/>
  <c r="B502" i="37"/>
  <c r="B501" i="37"/>
  <c r="D501" i="37" s="1"/>
  <c r="A501" i="37" s="1"/>
  <c r="B500" i="37"/>
  <c r="L500" i="37" s="1"/>
  <c r="B499" i="37"/>
  <c r="L499" i="37" s="1"/>
  <c r="B498" i="37"/>
  <c r="L498" i="37" s="1"/>
  <c r="B497" i="37"/>
  <c r="L497" i="37" s="1"/>
  <c r="B496" i="37"/>
  <c r="D496" i="37" s="1"/>
  <c r="A496" i="37" s="1"/>
  <c r="B495" i="37"/>
  <c r="L495" i="37" s="1"/>
  <c r="AG485" i="37"/>
  <c r="D39" i="7"/>
  <c r="I39" i="7" s="1"/>
  <c r="D495" i="37" l="1"/>
  <c r="A495" i="37" s="1"/>
  <c r="F495" i="37" s="1"/>
  <c r="L503" i="37"/>
  <c r="L509" i="37"/>
  <c r="L501" i="37"/>
  <c r="L504" i="37"/>
  <c r="L496" i="37"/>
  <c r="G495" i="37"/>
  <c r="F62" i="19"/>
  <c r="K25" i="36"/>
  <c r="H495" i="37"/>
  <c r="H506" i="37"/>
  <c r="I504" i="37"/>
  <c r="I498" i="37"/>
  <c r="G506" i="37"/>
  <c r="H498" i="37"/>
  <c r="I496" i="37"/>
  <c r="A503" i="37"/>
  <c r="G498" i="37"/>
  <c r="D502" i="37"/>
  <c r="A502" i="37" s="1"/>
  <c r="G508" i="37"/>
  <c r="G500" i="37"/>
  <c r="D508" i="37"/>
  <c r="A508" i="37" s="1"/>
  <c r="G505" i="37"/>
  <c r="H504" i="37"/>
  <c r="I503" i="37"/>
  <c r="D500" i="37"/>
  <c r="A500" i="37" s="1"/>
  <c r="G497" i="37"/>
  <c r="H496" i="37"/>
  <c r="D507" i="37"/>
  <c r="A507" i="37" s="1"/>
  <c r="G504" i="37"/>
  <c r="H503" i="37"/>
  <c r="I502" i="37"/>
  <c r="D499" i="37"/>
  <c r="A499" i="37" s="1"/>
  <c r="G496" i="37"/>
  <c r="I509" i="37"/>
  <c r="D506" i="37"/>
  <c r="A506" i="37" s="1"/>
  <c r="H502" i="37"/>
  <c r="I501" i="37"/>
  <c r="D498" i="37"/>
  <c r="A498" i="37" s="1"/>
  <c r="H509" i="37"/>
  <c r="I508" i="37"/>
  <c r="D505" i="37"/>
  <c r="A505" i="37" s="1"/>
  <c r="G502" i="37"/>
  <c r="H501" i="37"/>
  <c r="I500" i="37"/>
  <c r="D497" i="37"/>
  <c r="A497" i="37" s="1"/>
  <c r="I495" i="37"/>
  <c r="J495" i="37"/>
  <c r="F55" i="7"/>
  <c r="F47" i="7"/>
  <c r="K61" i="7"/>
  <c r="F60" i="7"/>
  <c r="E55" i="7"/>
  <c r="H54" i="7"/>
  <c r="K53" i="7"/>
  <c r="F52" i="7"/>
  <c r="E47" i="7"/>
  <c r="K45" i="7"/>
  <c r="F44" i="7"/>
  <c r="L55" i="7"/>
  <c r="L60" i="7"/>
  <c r="H48" i="7"/>
  <c r="H40" i="7"/>
  <c r="H56" i="7"/>
  <c r="L52" i="7"/>
  <c r="H61" i="7"/>
  <c r="F59" i="7"/>
  <c r="H53" i="7"/>
  <c r="K52" i="7"/>
  <c r="F51" i="7"/>
  <c r="H45" i="7"/>
  <c r="K44" i="7"/>
  <c r="F43" i="7"/>
  <c r="K55" i="7"/>
  <c r="K47" i="7"/>
  <c r="E59" i="7"/>
  <c r="F56" i="7"/>
  <c r="F48" i="7"/>
  <c r="F40" i="7"/>
  <c r="E56" i="7"/>
  <c r="H55" i="7"/>
  <c r="E48" i="7"/>
  <c r="H47" i="7"/>
  <c r="E40" i="7"/>
  <c r="L56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39" i="7"/>
  <c r="H36" i="15"/>
  <c r="E34" i="23"/>
  <c r="E35" i="23"/>
  <c r="E36" i="23"/>
  <c r="E37" i="23"/>
  <c r="E38" i="23"/>
  <c r="E39" i="23"/>
  <c r="E40" i="23"/>
  <c r="E41" i="23"/>
  <c r="E42" i="23"/>
  <c r="E43" i="23"/>
  <c r="E44" i="23"/>
  <c r="E45" i="23"/>
  <c r="E33" i="23"/>
  <c r="G39" i="7" l="1"/>
  <c r="J46" i="7"/>
  <c r="C46" i="7"/>
  <c r="J45" i="7"/>
  <c r="C45" i="7"/>
  <c r="J52" i="7"/>
  <c r="C52" i="7"/>
  <c r="J59" i="7"/>
  <c r="C59" i="7"/>
  <c r="J51" i="7"/>
  <c r="C51" i="7"/>
  <c r="J43" i="7"/>
  <c r="C43" i="7"/>
  <c r="J55" i="7"/>
  <c r="C55" i="7"/>
  <c r="J53" i="7"/>
  <c r="C53" i="7"/>
  <c r="J60" i="7"/>
  <c r="C60" i="7"/>
  <c r="J58" i="7"/>
  <c r="C58" i="7"/>
  <c r="C50" i="7"/>
  <c r="J50" i="7"/>
  <c r="J42" i="7"/>
  <c r="C42" i="7"/>
  <c r="J57" i="7"/>
  <c r="C57" i="7"/>
  <c r="J49" i="7"/>
  <c r="C49" i="7"/>
  <c r="J41" i="7"/>
  <c r="C41" i="7"/>
  <c r="J47" i="7"/>
  <c r="C47" i="7"/>
  <c r="J54" i="7"/>
  <c r="C54" i="7"/>
  <c r="J61" i="7"/>
  <c r="C61" i="7"/>
  <c r="J44" i="7"/>
  <c r="C44" i="7"/>
  <c r="J56" i="7"/>
  <c r="C56" i="7"/>
  <c r="C48" i="7"/>
  <c r="J48" i="7"/>
  <c r="C40" i="7"/>
  <c r="J40" i="7"/>
  <c r="C39" i="7"/>
  <c r="K39" i="7"/>
  <c r="L39" i="7"/>
  <c r="E39" i="7"/>
  <c r="F39" i="7"/>
  <c r="H39" i="7"/>
  <c r="W20" i="36"/>
  <c r="J39" i="7" l="1"/>
  <c r="D50" i="36"/>
  <c r="C50" i="36"/>
  <c r="N50" i="36" s="1"/>
  <c r="D49" i="36"/>
  <c r="C49" i="36"/>
  <c r="N49" i="36" s="1"/>
  <c r="D48" i="36"/>
  <c r="C48" i="36"/>
  <c r="N48" i="36" s="1"/>
  <c r="D47" i="36"/>
  <c r="C47" i="36"/>
  <c r="N47" i="36" s="1"/>
  <c r="D46" i="36"/>
  <c r="C46" i="36"/>
  <c r="N46" i="36" s="1"/>
  <c r="D45" i="36"/>
  <c r="C45" i="36"/>
  <c r="N45" i="36" s="1"/>
  <c r="D44" i="36"/>
  <c r="C44" i="36"/>
  <c r="N44" i="36" s="1"/>
  <c r="D43" i="36"/>
  <c r="C43" i="36"/>
  <c r="N43" i="36" s="1"/>
  <c r="D42" i="36"/>
  <c r="C42" i="36"/>
  <c r="N42" i="36" s="1"/>
  <c r="D41" i="36"/>
  <c r="C41" i="36"/>
  <c r="N41" i="36" s="1"/>
  <c r="D40" i="36"/>
  <c r="C40" i="36"/>
  <c r="N40" i="36" s="1"/>
  <c r="D39" i="36"/>
  <c r="C39" i="36"/>
  <c r="N39" i="36" s="1"/>
  <c r="D38" i="36"/>
  <c r="C38" i="36"/>
  <c r="N38" i="36" s="1"/>
  <c r="D37" i="36"/>
  <c r="C37" i="36"/>
  <c r="N37" i="36" s="1"/>
  <c r="D36" i="36"/>
  <c r="C36" i="36"/>
  <c r="N36" i="36" s="1"/>
  <c r="D35" i="36"/>
  <c r="C35" i="36"/>
  <c r="N35" i="36" s="1"/>
  <c r="D34" i="36"/>
  <c r="C34" i="36"/>
  <c r="N34" i="36" s="1"/>
  <c r="D33" i="36"/>
  <c r="C33" i="36"/>
  <c r="N33" i="36" s="1"/>
  <c r="D32" i="36"/>
  <c r="C32" i="36"/>
  <c r="N32" i="36" s="1"/>
  <c r="D31" i="36"/>
  <c r="C31" i="36"/>
  <c r="N31" i="36" s="1"/>
  <c r="D30" i="36"/>
  <c r="C30" i="36"/>
  <c r="N30" i="36" s="1"/>
  <c r="D29" i="36"/>
  <c r="C29" i="36"/>
  <c r="N29" i="36" s="1"/>
  <c r="D28" i="36"/>
  <c r="C28" i="36"/>
  <c r="N28" i="36" s="1"/>
  <c r="D27" i="36"/>
  <c r="C27" i="36"/>
  <c r="N27" i="36" s="1"/>
  <c r="D26" i="36"/>
  <c r="C26" i="36"/>
  <c r="N26" i="36" s="1"/>
  <c r="D25" i="36"/>
  <c r="C25" i="36"/>
  <c r="N25" i="36" s="1"/>
  <c r="P25" i="36" l="1"/>
  <c r="M25" i="36"/>
  <c r="Q25" i="36"/>
  <c r="R25" i="36"/>
  <c r="S25" i="36" s="1"/>
  <c r="L25" i="36"/>
  <c r="T25" i="36"/>
  <c r="U25" i="36"/>
  <c r="O25" i="36"/>
  <c r="E25" i="36" s="1"/>
  <c r="P26" i="36"/>
  <c r="O26" i="36"/>
  <c r="Q26" i="36"/>
  <c r="R26" i="36"/>
  <c r="S26" i="36" s="1"/>
  <c r="T26" i="36"/>
  <c r="L26" i="36"/>
  <c r="U26" i="36"/>
  <c r="M26" i="36"/>
  <c r="P42" i="36"/>
  <c r="Q42" i="36"/>
  <c r="R42" i="36"/>
  <c r="S42" i="36" s="1"/>
  <c r="T42" i="36"/>
  <c r="L42" i="36"/>
  <c r="U42" i="36"/>
  <c r="M42" i="36"/>
  <c r="O42" i="36"/>
  <c r="E42" i="36" s="1"/>
  <c r="R39" i="36"/>
  <c r="S39" i="36"/>
  <c r="T39" i="36"/>
  <c r="L39" i="36"/>
  <c r="U39" i="36"/>
  <c r="M39" i="36"/>
  <c r="O39" i="36"/>
  <c r="E39" i="36" s="1"/>
  <c r="P39" i="36"/>
  <c r="Q39" i="36"/>
  <c r="P30" i="36"/>
  <c r="O30" i="36"/>
  <c r="E30" i="36" s="1"/>
  <c r="Q30" i="36"/>
  <c r="M30" i="36"/>
  <c r="R30" i="36"/>
  <c r="S30" i="36" s="1"/>
  <c r="T30" i="36"/>
  <c r="L30" i="36"/>
  <c r="U30" i="36"/>
  <c r="R31" i="36"/>
  <c r="S31" i="36" s="1"/>
  <c r="T31" i="36"/>
  <c r="L31" i="36"/>
  <c r="U31" i="36"/>
  <c r="M31" i="36"/>
  <c r="O31" i="36"/>
  <c r="E31" i="36" s="1"/>
  <c r="P31" i="36"/>
  <c r="Q31" i="36"/>
  <c r="R43" i="36"/>
  <c r="P43" i="36"/>
  <c r="S43" i="36"/>
  <c r="T43" i="36"/>
  <c r="Q43" i="36"/>
  <c r="L43" i="36"/>
  <c r="U43" i="36"/>
  <c r="M43" i="36"/>
  <c r="O43" i="36"/>
  <c r="T28" i="36"/>
  <c r="L28" i="36"/>
  <c r="U28" i="36"/>
  <c r="R28" i="36"/>
  <c r="S28" i="36" s="1"/>
  <c r="M28" i="36"/>
  <c r="O28" i="36"/>
  <c r="E28" i="36" s="1"/>
  <c r="P28" i="36"/>
  <c r="Q28" i="36"/>
  <c r="T32" i="36"/>
  <c r="L32" i="36"/>
  <c r="U32" i="36"/>
  <c r="R32" i="36"/>
  <c r="S32" i="36" s="1"/>
  <c r="M32" i="36"/>
  <c r="O32" i="36"/>
  <c r="P32" i="36"/>
  <c r="Q32" i="36"/>
  <c r="T36" i="36"/>
  <c r="L36" i="36"/>
  <c r="U36" i="36"/>
  <c r="R36" i="36"/>
  <c r="S36" i="36" s="1"/>
  <c r="M36" i="36"/>
  <c r="O36" i="36"/>
  <c r="E36" i="36" s="1"/>
  <c r="P36" i="36"/>
  <c r="Q36" i="36"/>
  <c r="T40" i="36"/>
  <c r="L40" i="36"/>
  <c r="U40" i="36"/>
  <c r="M40" i="36"/>
  <c r="O40" i="36"/>
  <c r="E40" i="36" s="1"/>
  <c r="P40" i="36"/>
  <c r="R40" i="36"/>
  <c r="S40" i="36" s="1"/>
  <c r="Q40" i="36"/>
  <c r="T44" i="36"/>
  <c r="L44" i="36"/>
  <c r="U44" i="36"/>
  <c r="M44" i="36"/>
  <c r="R44" i="36"/>
  <c r="S44" i="36" s="1"/>
  <c r="O44" i="36"/>
  <c r="E44" i="36" s="1"/>
  <c r="P44" i="36"/>
  <c r="Q44" i="36"/>
  <c r="T48" i="36"/>
  <c r="L48" i="36"/>
  <c r="U48" i="36"/>
  <c r="M48" i="36"/>
  <c r="R48" i="36"/>
  <c r="S48" i="36" s="1"/>
  <c r="O48" i="36"/>
  <c r="E48" i="36" s="1"/>
  <c r="P48" i="36"/>
  <c r="Q48" i="36"/>
  <c r="P38" i="36"/>
  <c r="Q38" i="36"/>
  <c r="R38" i="36"/>
  <c r="S38" i="36" s="1"/>
  <c r="M38" i="36"/>
  <c r="T38" i="36"/>
  <c r="L38" i="36"/>
  <c r="U38" i="36"/>
  <c r="O38" i="36"/>
  <c r="E38" i="36" s="1"/>
  <c r="P50" i="36"/>
  <c r="O50" i="36"/>
  <c r="E50" i="36" s="1"/>
  <c r="Q50" i="36"/>
  <c r="R50" i="36"/>
  <c r="S50" i="36" s="1"/>
  <c r="M50" i="36"/>
  <c r="T50" i="36"/>
  <c r="L50" i="36"/>
  <c r="U50" i="36"/>
  <c r="P34" i="36"/>
  <c r="Q34" i="36"/>
  <c r="M34" i="36"/>
  <c r="R34" i="36"/>
  <c r="S34" i="36" s="1"/>
  <c r="T34" i="36"/>
  <c r="L34" i="36"/>
  <c r="U34" i="36"/>
  <c r="O34" i="36"/>
  <c r="P46" i="36"/>
  <c r="Q46" i="36"/>
  <c r="O46" i="36"/>
  <c r="E46" i="36" s="1"/>
  <c r="R46" i="36"/>
  <c r="S46" i="36" s="1"/>
  <c r="M46" i="36"/>
  <c r="T46" i="36"/>
  <c r="L46" i="36"/>
  <c r="U46" i="36"/>
  <c r="R27" i="36"/>
  <c r="S27" i="36" s="1"/>
  <c r="Q27" i="36"/>
  <c r="T27" i="36"/>
  <c r="L27" i="36"/>
  <c r="U27" i="36"/>
  <c r="P27" i="36"/>
  <c r="M27" i="36"/>
  <c r="O27" i="36"/>
  <c r="E27" i="36" s="1"/>
  <c r="R35" i="36"/>
  <c r="S35" i="36" s="1"/>
  <c r="P35" i="36"/>
  <c r="T35" i="36"/>
  <c r="L35" i="36"/>
  <c r="U35" i="36"/>
  <c r="M35" i="36"/>
  <c r="O35" i="36"/>
  <c r="E35" i="36" s="1"/>
  <c r="Q35" i="36"/>
  <c r="R47" i="36"/>
  <c r="S47" i="36" s="1"/>
  <c r="P47" i="36"/>
  <c r="Q47" i="36"/>
  <c r="T47" i="36"/>
  <c r="L47" i="36"/>
  <c r="U47" i="36"/>
  <c r="M47" i="36"/>
  <c r="O47" i="36"/>
  <c r="M29" i="36"/>
  <c r="O29" i="36"/>
  <c r="E29" i="36" s="1"/>
  <c r="U29" i="36"/>
  <c r="P29" i="36"/>
  <c r="T29" i="36"/>
  <c r="Q29" i="36"/>
  <c r="L29" i="36"/>
  <c r="R29" i="36"/>
  <c r="S29" i="36" s="1"/>
  <c r="M33" i="36"/>
  <c r="U33" i="36"/>
  <c r="O33" i="36"/>
  <c r="E33" i="36" s="1"/>
  <c r="P33" i="36"/>
  <c r="Q33" i="36"/>
  <c r="R33" i="36"/>
  <c r="S33" i="36" s="1"/>
  <c r="T33" i="36"/>
  <c r="L33" i="36"/>
  <c r="M37" i="36"/>
  <c r="T37" i="36"/>
  <c r="O37" i="36"/>
  <c r="E37" i="36" s="1"/>
  <c r="P37" i="36"/>
  <c r="Q37" i="36"/>
  <c r="R37" i="36"/>
  <c r="S37" i="36" s="1"/>
  <c r="L37" i="36"/>
  <c r="U37" i="36"/>
  <c r="M41" i="36"/>
  <c r="T41" i="36"/>
  <c r="O41" i="36"/>
  <c r="E41" i="36" s="1"/>
  <c r="U41" i="36"/>
  <c r="P41" i="36"/>
  <c r="Q41" i="36"/>
  <c r="R41" i="36"/>
  <c r="S41" i="36" s="1"/>
  <c r="L41" i="36"/>
  <c r="M45" i="36"/>
  <c r="T45" i="36"/>
  <c r="O45" i="36"/>
  <c r="E45" i="36" s="1"/>
  <c r="P45" i="36"/>
  <c r="Q45" i="36"/>
  <c r="R45" i="36"/>
  <c r="S45" i="36" s="1"/>
  <c r="L45" i="36"/>
  <c r="U45" i="36"/>
  <c r="M49" i="36"/>
  <c r="O49" i="36"/>
  <c r="E49" i="36" s="1"/>
  <c r="T49" i="36"/>
  <c r="L49" i="36"/>
  <c r="P49" i="36"/>
  <c r="Q49" i="36"/>
  <c r="R49" i="36"/>
  <c r="S49" i="36" s="1"/>
  <c r="U49" i="36"/>
  <c r="E26" i="36"/>
  <c r="E34" i="36"/>
  <c r="E32" i="36"/>
  <c r="E43" i="36"/>
  <c r="E47" i="36"/>
  <c r="M14" i="36"/>
  <c r="F51" i="19"/>
  <c r="F48" i="19"/>
  <c r="F47" i="19"/>
  <c r="F45" i="19"/>
  <c r="F44" i="19"/>
  <c r="F43" i="19"/>
  <c r="F42" i="19"/>
  <c r="F41" i="19"/>
  <c r="F39" i="19"/>
  <c r="F38" i="19"/>
  <c r="F36" i="19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340" i="34"/>
  <c r="D341" i="34"/>
  <c r="D342" i="34"/>
  <c r="D343" i="34"/>
  <c r="D344" i="34"/>
  <c r="D345" i="34"/>
  <c r="D346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6" i="34"/>
  <c r="D377" i="34"/>
  <c r="D378" i="34"/>
  <c r="D379" i="34"/>
  <c r="D380" i="34"/>
  <c r="D381" i="34"/>
  <c r="D382" i="34"/>
  <c r="D383" i="34"/>
  <c r="D384" i="34"/>
  <c r="D385" i="34"/>
  <c r="D386" i="34"/>
  <c r="D387" i="34"/>
  <c r="D251" i="34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688" i="31"/>
  <c r="F670" i="31"/>
  <c r="F669" i="31"/>
  <c r="F668" i="31"/>
  <c r="F667" i="31"/>
  <c r="F666" i="31"/>
  <c r="F665" i="31"/>
  <c r="F664" i="31"/>
  <c r="F663" i="31"/>
  <c r="F662" i="31"/>
  <c r="F661" i="31"/>
  <c r="F660" i="31"/>
  <c r="F659" i="31"/>
  <c r="F658" i="31"/>
  <c r="F657" i="31"/>
  <c r="F656" i="31"/>
  <c r="F655" i="31"/>
  <c r="F654" i="31"/>
  <c r="F653" i="31"/>
  <c r="F652" i="31"/>
  <c r="F651" i="31"/>
  <c r="F650" i="31"/>
  <c r="F649" i="31"/>
  <c r="F648" i="31"/>
  <c r="F647" i="31"/>
  <c r="F646" i="31"/>
  <c r="F645" i="31"/>
  <c r="F644" i="31"/>
  <c r="F643" i="31"/>
  <c r="F642" i="31"/>
  <c r="F641" i="31"/>
  <c r="F640" i="31"/>
  <c r="F639" i="31"/>
  <c r="F638" i="31"/>
  <c r="F637" i="31"/>
  <c r="F636" i="31"/>
  <c r="F635" i="31"/>
  <c r="F634" i="31"/>
  <c r="F633" i="31"/>
  <c r="F632" i="31"/>
  <c r="F631" i="31"/>
  <c r="F630" i="31"/>
  <c r="F629" i="31"/>
  <c r="F628" i="31"/>
  <c r="F627" i="31"/>
  <c r="F626" i="31"/>
  <c r="F625" i="31"/>
  <c r="F624" i="31"/>
  <c r="F623" i="31"/>
  <c r="F622" i="31"/>
  <c r="F621" i="31"/>
  <c r="F620" i="31"/>
  <c r="F619" i="31"/>
  <c r="F618" i="31"/>
  <c r="F617" i="31"/>
  <c r="F616" i="31"/>
  <c r="F615" i="31"/>
  <c r="F614" i="31"/>
  <c r="F613" i="31"/>
  <c r="F612" i="31"/>
  <c r="F611" i="31"/>
  <c r="F610" i="31"/>
  <c r="F609" i="31"/>
  <c r="F608" i="31"/>
  <c r="F607" i="31"/>
  <c r="F606" i="31"/>
  <c r="F605" i="31"/>
  <c r="F604" i="31"/>
  <c r="F603" i="31"/>
  <c r="F602" i="31"/>
  <c r="F601" i="31"/>
  <c r="F600" i="31"/>
  <c r="F599" i="31"/>
  <c r="F598" i="31"/>
  <c r="F597" i="31"/>
  <c r="F596" i="31"/>
  <c r="F595" i="31"/>
  <c r="F594" i="31"/>
  <c r="F593" i="31"/>
  <c r="F592" i="31"/>
  <c r="F591" i="31"/>
  <c r="F590" i="31"/>
  <c r="F589" i="31"/>
  <c r="F588" i="31"/>
  <c r="F587" i="31"/>
  <c r="F586" i="31"/>
  <c r="F585" i="31"/>
  <c r="F584" i="31"/>
  <c r="F583" i="31"/>
  <c r="F582" i="31"/>
  <c r="F581" i="31"/>
  <c r="F580" i="31"/>
  <c r="F579" i="31"/>
  <c r="F578" i="31"/>
  <c r="F577" i="31"/>
  <c r="F576" i="31"/>
  <c r="F575" i="31"/>
  <c r="F574" i="31"/>
  <c r="F573" i="31"/>
  <c r="F572" i="31"/>
  <c r="F571" i="31"/>
  <c r="F570" i="31"/>
  <c r="F569" i="31"/>
  <c r="F568" i="31"/>
  <c r="F567" i="31"/>
  <c r="F566" i="31"/>
  <c r="F565" i="31"/>
  <c r="F564" i="31"/>
  <c r="F563" i="31"/>
  <c r="F562" i="31"/>
  <c r="F561" i="31"/>
  <c r="F560" i="31"/>
  <c r="F559" i="31"/>
  <c r="F558" i="31"/>
  <c r="F557" i="31"/>
  <c r="F556" i="31"/>
  <c r="F555" i="31"/>
  <c r="F554" i="31"/>
  <c r="F553" i="31"/>
  <c r="F552" i="31"/>
  <c r="F551" i="31"/>
  <c r="F550" i="31"/>
  <c r="F549" i="31"/>
  <c r="F548" i="31"/>
  <c r="F547" i="31"/>
  <c r="F546" i="31"/>
  <c r="F545" i="31"/>
  <c r="F544" i="31"/>
  <c r="F543" i="31"/>
  <c r="F542" i="31"/>
  <c r="F541" i="31"/>
  <c r="F540" i="31"/>
  <c r="F539" i="31"/>
  <c r="F538" i="31"/>
  <c r="F537" i="31"/>
  <c r="F536" i="31"/>
  <c r="F535" i="31"/>
  <c r="F534" i="31"/>
  <c r="F533" i="31"/>
  <c r="F532" i="31"/>
  <c r="F531" i="31"/>
  <c r="F530" i="31"/>
  <c r="F529" i="31"/>
  <c r="F528" i="31"/>
  <c r="F527" i="31"/>
  <c r="F526" i="31"/>
  <c r="F525" i="31"/>
  <c r="F524" i="31"/>
  <c r="F523" i="31"/>
  <c r="F522" i="31"/>
  <c r="F521" i="31"/>
  <c r="F520" i="31"/>
  <c r="F519" i="31"/>
  <c r="F518" i="31"/>
  <c r="F517" i="31"/>
  <c r="F516" i="31"/>
  <c r="F515" i="31"/>
  <c r="F514" i="31"/>
  <c r="F513" i="31"/>
  <c r="F512" i="31"/>
  <c r="F511" i="31"/>
  <c r="F510" i="31"/>
  <c r="F509" i="31"/>
  <c r="F508" i="31"/>
  <c r="F507" i="31"/>
  <c r="F506" i="31"/>
  <c r="F505" i="31"/>
  <c r="F504" i="31"/>
  <c r="F503" i="31"/>
  <c r="F502" i="31"/>
  <c r="F501" i="31"/>
  <c r="F500" i="31"/>
  <c r="F499" i="31"/>
  <c r="F498" i="31"/>
  <c r="F497" i="31"/>
  <c r="F496" i="31"/>
  <c r="F495" i="31"/>
  <c r="F494" i="31"/>
  <c r="F493" i="31"/>
  <c r="F492" i="31"/>
  <c r="F491" i="31"/>
  <c r="F490" i="31"/>
  <c r="F489" i="31"/>
  <c r="F488" i="31"/>
  <c r="F487" i="31"/>
  <c r="F486" i="31"/>
  <c r="F485" i="31"/>
  <c r="F484" i="31"/>
  <c r="F483" i="31"/>
  <c r="F482" i="31"/>
  <c r="F481" i="31"/>
  <c r="F480" i="31"/>
  <c r="F479" i="31"/>
  <c r="F478" i="31"/>
  <c r="F477" i="31"/>
  <c r="F476" i="31"/>
  <c r="F475" i="31"/>
  <c r="F474" i="31"/>
  <c r="F473" i="31"/>
  <c r="F472" i="31"/>
  <c r="F471" i="31"/>
  <c r="F470" i="31"/>
  <c r="F469" i="31"/>
  <c r="F468" i="31"/>
  <c r="F467" i="31"/>
  <c r="F466" i="31"/>
  <c r="F465" i="31"/>
  <c r="F464" i="31"/>
  <c r="F463" i="31"/>
  <c r="F462" i="31"/>
  <c r="F461" i="31"/>
  <c r="F460" i="31"/>
  <c r="F459" i="31"/>
  <c r="F458" i="31"/>
  <c r="F457" i="31"/>
  <c r="F456" i="31"/>
  <c r="F455" i="31"/>
  <c r="F454" i="31"/>
  <c r="F453" i="31"/>
  <c r="F452" i="31"/>
  <c r="F451" i="31"/>
  <c r="F450" i="31"/>
  <c r="F449" i="31"/>
  <c r="F448" i="31"/>
  <c r="F447" i="31"/>
  <c r="F446" i="31"/>
  <c r="F445" i="31"/>
  <c r="F444" i="31"/>
  <c r="F443" i="31"/>
  <c r="F442" i="31"/>
  <c r="F441" i="31"/>
  <c r="F440" i="31"/>
  <c r="F439" i="31"/>
  <c r="F438" i="31"/>
  <c r="F437" i="31"/>
  <c r="F436" i="31"/>
  <c r="F435" i="31"/>
  <c r="F434" i="31"/>
  <c r="F433" i="31"/>
  <c r="F432" i="31"/>
  <c r="F431" i="31"/>
  <c r="F430" i="31"/>
  <c r="F429" i="31"/>
  <c r="F428" i="31"/>
  <c r="F427" i="31"/>
  <c r="F426" i="31"/>
  <c r="F425" i="31"/>
  <c r="F424" i="31"/>
  <c r="F423" i="31"/>
  <c r="F422" i="31"/>
  <c r="F421" i="31"/>
  <c r="F420" i="31"/>
  <c r="F419" i="31"/>
  <c r="F418" i="31"/>
  <c r="F417" i="31"/>
  <c r="F416" i="31"/>
  <c r="F415" i="31"/>
  <c r="F414" i="31"/>
  <c r="F413" i="31"/>
  <c r="F412" i="31"/>
  <c r="F411" i="31"/>
  <c r="F410" i="31"/>
  <c r="F409" i="31"/>
  <c r="F408" i="31"/>
  <c r="F407" i="31"/>
  <c r="F406" i="31"/>
  <c r="F405" i="31"/>
  <c r="F404" i="31"/>
  <c r="F403" i="31"/>
  <c r="F402" i="31"/>
  <c r="F401" i="31"/>
  <c r="F400" i="31"/>
  <c r="F399" i="31"/>
  <c r="F398" i="31"/>
  <c r="F397" i="31"/>
  <c r="F396" i="31"/>
  <c r="F395" i="31"/>
  <c r="F394" i="31"/>
  <c r="F393" i="31"/>
  <c r="F392" i="31"/>
  <c r="F391" i="31"/>
  <c r="F390" i="31"/>
  <c r="F389" i="31"/>
  <c r="F388" i="31"/>
  <c r="F387" i="31"/>
  <c r="F386" i="31"/>
  <c r="F385" i="31"/>
  <c r="F384" i="31"/>
  <c r="F383" i="31"/>
  <c r="F382" i="31"/>
  <c r="F381" i="31"/>
  <c r="F380" i="31"/>
  <c r="F379" i="31"/>
  <c r="F378" i="31"/>
  <c r="F377" i="31"/>
  <c r="F376" i="31"/>
  <c r="F375" i="31"/>
  <c r="F374" i="31"/>
  <c r="F373" i="31"/>
  <c r="F372" i="31"/>
  <c r="F371" i="31"/>
  <c r="F370" i="31"/>
  <c r="F369" i="31"/>
  <c r="F368" i="31"/>
  <c r="F367" i="31"/>
  <c r="F366" i="31"/>
  <c r="F365" i="31"/>
  <c r="F364" i="31"/>
  <c r="F363" i="31"/>
  <c r="F362" i="31"/>
  <c r="F361" i="31"/>
  <c r="F360" i="31"/>
  <c r="F359" i="31"/>
  <c r="F358" i="31"/>
  <c r="F357" i="31"/>
  <c r="F356" i="31"/>
  <c r="F355" i="31"/>
  <c r="F354" i="31"/>
  <c r="F353" i="31"/>
  <c r="F352" i="31"/>
  <c r="F351" i="31"/>
  <c r="F350" i="31"/>
  <c r="F349" i="31"/>
  <c r="F348" i="31"/>
  <c r="F347" i="31"/>
  <c r="F346" i="31"/>
  <c r="F345" i="31"/>
  <c r="F344" i="31"/>
  <c r="F343" i="31"/>
  <c r="F342" i="31"/>
  <c r="F341" i="31"/>
  <c r="F340" i="31"/>
  <c r="F339" i="31"/>
  <c r="F338" i="31"/>
  <c r="F337" i="31"/>
  <c r="F336" i="31"/>
  <c r="F335" i="31"/>
  <c r="F334" i="31"/>
  <c r="F333" i="31"/>
  <c r="F332" i="31"/>
  <c r="F331" i="31"/>
  <c r="F330" i="31"/>
  <c r="F329" i="31"/>
  <c r="F328" i="31"/>
  <c r="F327" i="31"/>
  <c r="F326" i="31"/>
  <c r="F325" i="31"/>
  <c r="F324" i="31"/>
  <c r="F323" i="31"/>
  <c r="F322" i="31"/>
  <c r="F321" i="31"/>
  <c r="F320" i="31"/>
  <c r="F319" i="31"/>
  <c r="F318" i="31"/>
  <c r="F317" i="31"/>
  <c r="F316" i="31"/>
  <c r="F315" i="31"/>
  <c r="F314" i="31"/>
  <c r="F313" i="31"/>
  <c r="F312" i="31"/>
  <c r="F311" i="31"/>
  <c r="F310" i="31"/>
  <c r="F309" i="31"/>
  <c r="F308" i="31"/>
  <c r="F307" i="31"/>
  <c r="F306" i="31"/>
  <c r="F305" i="31"/>
  <c r="F304" i="31"/>
  <c r="F303" i="31"/>
  <c r="F302" i="31"/>
  <c r="F301" i="31"/>
  <c r="F300" i="31"/>
  <c r="F299" i="31"/>
  <c r="F298" i="31"/>
  <c r="F297" i="31"/>
  <c r="F296" i="31"/>
  <c r="F295" i="31"/>
  <c r="F294" i="31"/>
  <c r="F293" i="31"/>
  <c r="F292" i="31"/>
  <c r="F291" i="31"/>
  <c r="F290" i="31"/>
  <c r="F289" i="31"/>
  <c r="F288" i="31"/>
  <c r="F287" i="31"/>
  <c r="F286" i="31"/>
  <c r="F285" i="31"/>
  <c r="F284" i="31"/>
  <c r="F283" i="31"/>
  <c r="F282" i="31"/>
  <c r="F281" i="31"/>
  <c r="F280" i="31"/>
  <c r="F279" i="31"/>
  <c r="F278" i="31"/>
  <c r="F277" i="31"/>
  <c r="F276" i="31"/>
  <c r="F275" i="31"/>
  <c r="F274" i="31"/>
  <c r="F273" i="31"/>
  <c r="F272" i="31"/>
  <c r="F271" i="31"/>
  <c r="F270" i="31"/>
  <c r="F269" i="31"/>
  <c r="F268" i="31"/>
  <c r="F267" i="31"/>
  <c r="F266" i="31"/>
  <c r="F265" i="31"/>
  <c r="F264" i="31"/>
  <c r="F263" i="31"/>
  <c r="F262" i="31"/>
  <c r="F261" i="31"/>
  <c r="F260" i="31"/>
  <c r="F259" i="31"/>
  <c r="F258" i="31"/>
  <c r="F257" i="31"/>
  <c r="F256" i="31"/>
  <c r="F255" i="31"/>
  <c r="F254" i="31"/>
  <c r="F253" i="31"/>
  <c r="F252" i="31"/>
  <c r="F251" i="31"/>
  <c r="F250" i="31"/>
  <c r="F249" i="31"/>
  <c r="F248" i="31"/>
  <c r="F247" i="31"/>
  <c r="F246" i="31"/>
  <c r="F245" i="31"/>
  <c r="F244" i="31"/>
  <c r="F243" i="31"/>
  <c r="F242" i="31"/>
  <c r="F241" i="31"/>
  <c r="F240" i="31"/>
  <c r="F239" i="31"/>
  <c r="F238" i="31"/>
  <c r="F237" i="31"/>
  <c r="F236" i="31"/>
  <c r="F235" i="31"/>
  <c r="F234" i="31"/>
  <c r="F233" i="31"/>
  <c r="F232" i="31"/>
  <c r="F231" i="31"/>
  <c r="F230" i="31"/>
  <c r="F229" i="31"/>
  <c r="F228" i="31"/>
  <c r="F227" i="31"/>
  <c r="F226" i="31"/>
  <c r="F225" i="31"/>
  <c r="F224" i="31"/>
  <c r="F223" i="31"/>
  <c r="F222" i="31"/>
  <c r="F221" i="31"/>
  <c r="F220" i="31"/>
  <c r="F219" i="31"/>
  <c r="F218" i="31"/>
  <c r="F217" i="31"/>
  <c r="F216" i="31"/>
  <c r="F215" i="31"/>
  <c r="F214" i="31"/>
  <c r="F213" i="31"/>
  <c r="F212" i="31"/>
  <c r="F211" i="31"/>
  <c r="F210" i="31"/>
  <c r="F209" i="31"/>
  <c r="F208" i="31"/>
  <c r="F207" i="31"/>
  <c r="F206" i="31"/>
  <c r="F205" i="31"/>
  <c r="F204" i="31"/>
  <c r="F203" i="31"/>
  <c r="F202" i="31"/>
  <c r="F201" i="31"/>
  <c r="F200" i="31"/>
  <c r="F199" i="31"/>
  <c r="F198" i="31"/>
  <c r="F197" i="31"/>
  <c r="F196" i="31"/>
  <c r="F195" i="31"/>
  <c r="F194" i="31"/>
  <c r="F193" i="31"/>
  <c r="F192" i="31"/>
  <c r="F191" i="31"/>
  <c r="F190" i="31"/>
  <c r="F189" i="31"/>
  <c r="F188" i="31"/>
  <c r="F187" i="31"/>
  <c r="F186" i="31"/>
  <c r="F185" i="31"/>
  <c r="F184" i="31"/>
  <c r="F183" i="31"/>
  <c r="F182" i="31"/>
  <c r="F181" i="31"/>
  <c r="F180" i="31"/>
  <c r="F179" i="31"/>
  <c r="F178" i="31"/>
  <c r="F177" i="31"/>
  <c r="F176" i="31"/>
  <c r="F175" i="31"/>
  <c r="F174" i="31"/>
  <c r="F173" i="31"/>
  <c r="F172" i="31"/>
  <c r="F171" i="31"/>
  <c r="F170" i="31"/>
  <c r="F169" i="31"/>
  <c r="F168" i="31"/>
  <c r="F167" i="31"/>
  <c r="F166" i="31"/>
  <c r="F165" i="31"/>
  <c r="F164" i="31"/>
  <c r="F163" i="31"/>
  <c r="F162" i="31"/>
  <c r="F161" i="31"/>
  <c r="F160" i="31"/>
  <c r="F159" i="31"/>
  <c r="F158" i="31"/>
  <c r="F157" i="31"/>
  <c r="F156" i="31"/>
  <c r="F155" i="31"/>
  <c r="F154" i="31"/>
  <c r="F153" i="31"/>
  <c r="F152" i="31"/>
  <c r="F151" i="31"/>
  <c r="F150" i="31"/>
  <c r="F149" i="31"/>
  <c r="F148" i="31"/>
  <c r="F147" i="31"/>
  <c r="F146" i="31"/>
  <c r="F145" i="31"/>
  <c r="F144" i="31"/>
  <c r="F143" i="31"/>
  <c r="F142" i="31"/>
  <c r="F141" i="31"/>
  <c r="F140" i="31"/>
  <c r="F139" i="31"/>
  <c r="F138" i="31"/>
  <c r="F137" i="31"/>
  <c r="F136" i="31"/>
  <c r="F135" i="31"/>
  <c r="F134" i="31"/>
  <c r="F133" i="31"/>
  <c r="F132" i="31"/>
  <c r="F131" i="31"/>
  <c r="F130" i="31"/>
  <c r="F129" i="31"/>
  <c r="F128" i="31"/>
  <c r="F127" i="31"/>
  <c r="F126" i="31"/>
  <c r="F125" i="31"/>
  <c r="F124" i="31"/>
  <c r="F123" i="31"/>
  <c r="F122" i="31"/>
  <c r="F121" i="31"/>
  <c r="F120" i="31"/>
  <c r="F119" i="31"/>
  <c r="F118" i="31"/>
  <c r="F117" i="31"/>
  <c r="F116" i="31"/>
  <c r="F115" i="31"/>
  <c r="F114" i="31"/>
  <c r="F113" i="31"/>
  <c r="F112" i="31"/>
  <c r="F111" i="31"/>
  <c r="F110" i="31"/>
  <c r="F109" i="31"/>
  <c r="F108" i="31"/>
  <c r="F107" i="31"/>
  <c r="F106" i="31"/>
  <c r="F105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91" i="31"/>
  <c r="F90" i="31"/>
  <c r="F89" i="31"/>
  <c r="F88" i="31"/>
  <c r="F87" i="31"/>
  <c r="F86" i="31"/>
  <c r="F85" i="31"/>
  <c r="F84" i="31"/>
  <c r="F83" i="31"/>
  <c r="F82" i="31"/>
  <c r="F81" i="31"/>
  <c r="F80" i="31"/>
  <c r="F79" i="31"/>
  <c r="F78" i="31"/>
  <c r="F77" i="31"/>
  <c r="F76" i="31"/>
  <c r="F75" i="31"/>
  <c r="F74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8" i="31"/>
  <c r="F57" i="31"/>
  <c r="F56" i="31"/>
  <c r="F55" i="31"/>
  <c r="F54" i="31"/>
  <c r="F53" i="31"/>
  <c r="F52" i="31"/>
  <c r="F51" i="31"/>
  <c r="F50" i="3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F5" i="31"/>
  <c r="F4" i="31"/>
  <c r="F3" i="31"/>
  <c r="F2" i="31"/>
  <c r="D15" i="35" l="1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31" i="35"/>
  <c r="S32" i="35"/>
  <c r="S33" i="35"/>
  <c r="S34" i="35"/>
  <c r="S35" i="35"/>
  <c r="S36" i="35"/>
  <c r="S37" i="35"/>
  <c r="S38" i="35"/>
  <c r="S39" i="35"/>
  <c r="S40" i="35"/>
  <c r="S41" i="35"/>
  <c r="S42" i="35"/>
  <c r="S43" i="35"/>
  <c r="S44" i="35"/>
  <c r="S45" i="35"/>
  <c r="S46" i="35"/>
  <c r="S47" i="35"/>
  <c r="S48" i="35"/>
  <c r="S49" i="35"/>
  <c r="S50" i="35"/>
  <c r="S51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14" i="35"/>
  <c r="Q97" i="35"/>
  <c r="P97" i="35"/>
  <c r="Q96" i="35"/>
  <c r="P96" i="35"/>
  <c r="Q95" i="35"/>
  <c r="P95" i="35"/>
  <c r="Q94" i="35"/>
  <c r="P94" i="35"/>
  <c r="Q93" i="35"/>
  <c r="P93" i="35"/>
  <c r="Q92" i="35"/>
  <c r="P92" i="35"/>
  <c r="Q91" i="35"/>
  <c r="P91" i="35"/>
  <c r="Q90" i="35"/>
  <c r="P90" i="35"/>
  <c r="Q89" i="35"/>
  <c r="P89" i="35"/>
  <c r="Q88" i="35"/>
  <c r="P88" i="35"/>
  <c r="Q87" i="35"/>
  <c r="P87" i="35"/>
  <c r="Q86" i="35"/>
  <c r="P86" i="35"/>
  <c r="Q85" i="35"/>
  <c r="P85" i="35"/>
  <c r="Q84" i="35"/>
  <c r="P84" i="35"/>
  <c r="Q83" i="35"/>
  <c r="P83" i="35"/>
  <c r="Q82" i="35"/>
  <c r="P82" i="35"/>
  <c r="Q81" i="35"/>
  <c r="P81" i="35"/>
  <c r="Q80" i="35"/>
  <c r="P80" i="35"/>
  <c r="Q79" i="35"/>
  <c r="P79" i="35"/>
  <c r="Q78" i="35"/>
  <c r="P78" i="35"/>
  <c r="Q77" i="35"/>
  <c r="P77" i="35"/>
  <c r="Q76" i="35"/>
  <c r="P76" i="35"/>
  <c r="Q75" i="35"/>
  <c r="P75" i="35"/>
  <c r="Q74" i="35"/>
  <c r="P74" i="35"/>
  <c r="Q73" i="35"/>
  <c r="P73" i="35"/>
  <c r="Q72" i="35"/>
  <c r="P72" i="35"/>
  <c r="Q71" i="35"/>
  <c r="P71" i="35"/>
  <c r="Q70" i="35"/>
  <c r="P70" i="35"/>
  <c r="Q69" i="35"/>
  <c r="P69" i="35"/>
  <c r="Q68" i="35"/>
  <c r="P68" i="35"/>
  <c r="Q67" i="35"/>
  <c r="P67" i="35"/>
  <c r="Q66" i="35"/>
  <c r="P66" i="35"/>
  <c r="Q65" i="35"/>
  <c r="P65" i="35"/>
  <c r="Q64" i="35"/>
  <c r="P64" i="35"/>
  <c r="Q63" i="35"/>
  <c r="P63" i="35"/>
  <c r="Q62" i="35"/>
  <c r="P62" i="35"/>
  <c r="Q61" i="35"/>
  <c r="P61" i="35"/>
  <c r="Q60" i="35"/>
  <c r="P60" i="35"/>
  <c r="Q59" i="35"/>
  <c r="P59" i="35"/>
  <c r="Q58" i="35"/>
  <c r="P58" i="35"/>
  <c r="Q57" i="35"/>
  <c r="P57" i="35"/>
  <c r="Q56" i="35"/>
  <c r="P56" i="35"/>
  <c r="Q55" i="35"/>
  <c r="P55" i="35"/>
  <c r="Q54" i="35"/>
  <c r="P54" i="35"/>
  <c r="Q53" i="35"/>
  <c r="P53" i="35"/>
  <c r="Q52" i="35"/>
  <c r="P52" i="35"/>
  <c r="Q51" i="35"/>
  <c r="P51" i="35"/>
  <c r="Q50" i="35"/>
  <c r="P50" i="35"/>
  <c r="Q49" i="35"/>
  <c r="P49" i="35"/>
  <c r="Q48" i="35"/>
  <c r="P48" i="35"/>
  <c r="Q47" i="35"/>
  <c r="P47" i="35"/>
  <c r="Q46" i="35"/>
  <c r="P46" i="35"/>
  <c r="Q45" i="35"/>
  <c r="P45" i="35"/>
  <c r="Q44" i="35"/>
  <c r="P44" i="35"/>
  <c r="Q43" i="35"/>
  <c r="P43" i="35"/>
  <c r="Q42" i="35"/>
  <c r="P42" i="35"/>
  <c r="Q41" i="35"/>
  <c r="P41" i="35"/>
  <c r="Q40" i="35"/>
  <c r="P40" i="35"/>
  <c r="Q39" i="35"/>
  <c r="P39" i="35"/>
  <c r="Q38" i="35"/>
  <c r="P38" i="35"/>
  <c r="Q37" i="35"/>
  <c r="P37" i="35"/>
  <c r="Q36" i="35"/>
  <c r="P36" i="35"/>
  <c r="Q35" i="35"/>
  <c r="P35" i="35"/>
  <c r="Q34" i="35"/>
  <c r="P34" i="35"/>
  <c r="Q33" i="35"/>
  <c r="P33" i="35"/>
  <c r="Q32" i="35"/>
  <c r="P32" i="35"/>
  <c r="Q31" i="35"/>
  <c r="P31" i="35"/>
  <c r="Q30" i="35"/>
  <c r="P30" i="35"/>
  <c r="Q29" i="35"/>
  <c r="P29" i="35"/>
  <c r="Q28" i="35"/>
  <c r="P28" i="35"/>
  <c r="Q27" i="35"/>
  <c r="P27" i="35"/>
  <c r="Q26" i="35"/>
  <c r="P26" i="35"/>
  <c r="Q25" i="35"/>
  <c r="P25" i="35"/>
  <c r="Q24" i="35"/>
  <c r="P24" i="35"/>
  <c r="Q23" i="35"/>
  <c r="P23" i="35"/>
  <c r="Q22" i="35"/>
  <c r="P22" i="35"/>
  <c r="Q21" i="35"/>
  <c r="P21" i="35"/>
  <c r="Q20" i="35"/>
  <c r="P20" i="35"/>
  <c r="Q19" i="35"/>
  <c r="P19" i="35"/>
  <c r="Q18" i="35"/>
  <c r="P18" i="35"/>
  <c r="Q17" i="35"/>
  <c r="P17" i="35"/>
  <c r="Q16" i="35"/>
  <c r="P16" i="35"/>
  <c r="Q15" i="35"/>
  <c r="P15" i="35"/>
  <c r="Q14" i="35"/>
  <c r="P14" i="35"/>
  <c r="K387" i="34"/>
  <c r="C387" i="34"/>
  <c r="L387" i="34" s="1"/>
  <c r="M387" i="34" s="1"/>
  <c r="A387" i="34"/>
  <c r="K386" i="34"/>
  <c r="C386" i="34"/>
  <c r="O386" i="34" s="1"/>
  <c r="A386" i="34"/>
  <c r="K385" i="34"/>
  <c r="C385" i="34"/>
  <c r="A385" i="34"/>
  <c r="K384" i="34"/>
  <c r="C384" i="34"/>
  <c r="O384" i="34" s="1"/>
  <c r="A384" i="34"/>
  <c r="K383" i="34"/>
  <c r="C383" i="34"/>
  <c r="L383" i="34" s="1"/>
  <c r="M383" i="34" s="1"/>
  <c r="A383" i="34"/>
  <c r="K382" i="34"/>
  <c r="C382" i="34"/>
  <c r="N382" i="34" s="1"/>
  <c r="B382" i="34" s="1"/>
  <c r="A382" i="34"/>
  <c r="K381" i="34"/>
  <c r="C381" i="34"/>
  <c r="L381" i="34" s="1"/>
  <c r="M381" i="34" s="1"/>
  <c r="A381" i="34"/>
  <c r="K380" i="34"/>
  <c r="C380" i="34"/>
  <c r="O380" i="34" s="1"/>
  <c r="A380" i="34"/>
  <c r="K379" i="34"/>
  <c r="C379" i="34"/>
  <c r="L379" i="34" s="1"/>
  <c r="M379" i="34" s="1"/>
  <c r="A379" i="34"/>
  <c r="K378" i="34"/>
  <c r="C378" i="34"/>
  <c r="O378" i="34" s="1"/>
  <c r="A378" i="34"/>
  <c r="K377" i="34"/>
  <c r="C377" i="34"/>
  <c r="N377" i="34" s="1"/>
  <c r="B377" i="34" s="1"/>
  <c r="A377" i="34"/>
  <c r="K376" i="34"/>
  <c r="C376" i="34"/>
  <c r="L376" i="34" s="1"/>
  <c r="M376" i="34" s="1"/>
  <c r="A376" i="34"/>
  <c r="K375" i="34"/>
  <c r="C375" i="34"/>
  <c r="L375" i="34" s="1"/>
  <c r="M375" i="34" s="1"/>
  <c r="A375" i="34"/>
  <c r="K374" i="34"/>
  <c r="C374" i="34"/>
  <c r="O374" i="34" s="1"/>
  <c r="A374" i="34"/>
  <c r="K373" i="34"/>
  <c r="C373" i="34"/>
  <c r="N373" i="34" s="1"/>
  <c r="A373" i="34"/>
  <c r="K372" i="34"/>
  <c r="C372" i="34"/>
  <c r="A372" i="34"/>
  <c r="K371" i="34"/>
  <c r="C371" i="34"/>
  <c r="N371" i="34" s="1"/>
  <c r="A371" i="34"/>
  <c r="K370" i="34"/>
  <c r="C370" i="34"/>
  <c r="O370" i="34" s="1"/>
  <c r="A370" i="34"/>
  <c r="K369" i="34"/>
  <c r="C369" i="34"/>
  <c r="N369" i="34" s="1"/>
  <c r="A369" i="34"/>
  <c r="K368" i="34"/>
  <c r="C368" i="34"/>
  <c r="L368" i="34" s="1"/>
  <c r="M368" i="34" s="1"/>
  <c r="A368" i="34"/>
  <c r="K367" i="34"/>
  <c r="C367" i="34"/>
  <c r="A367" i="34"/>
  <c r="K366" i="34"/>
  <c r="C366" i="34"/>
  <c r="L366" i="34" s="1"/>
  <c r="M366" i="34" s="1"/>
  <c r="A366" i="34"/>
  <c r="K365" i="34"/>
  <c r="C365" i="34"/>
  <c r="N365" i="34" s="1"/>
  <c r="A365" i="34"/>
  <c r="K364" i="34"/>
  <c r="C364" i="34"/>
  <c r="L364" i="34" s="1"/>
  <c r="M364" i="34" s="1"/>
  <c r="A364" i="34"/>
  <c r="K363" i="34"/>
  <c r="C363" i="34"/>
  <c r="A363" i="34"/>
  <c r="K362" i="34"/>
  <c r="C362" i="34"/>
  <c r="N362" i="34" s="1"/>
  <c r="B362" i="34" s="1"/>
  <c r="A362" i="34"/>
  <c r="K361" i="34"/>
  <c r="C361" i="34"/>
  <c r="L361" i="34" s="1"/>
  <c r="M361" i="34" s="1"/>
  <c r="A361" i="34"/>
  <c r="K360" i="34"/>
  <c r="C360" i="34"/>
  <c r="L360" i="34" s="1"/>
  <c r="M360" i="34" s="1"/>
  <c r="A360" i="34"/>
  <c r="K359" i="34"/>
  <c r="C359" i="34"/>
  <c r="N359" i="34" s="1"/>
  <c r="A359" i="34"/>
  <c r="K358" i="34"/>
  <c r="C358" i="34"/>
  <c r="O358" i="34" s="1"/>
  <c r="A358" i="34"/>
  <c r="K357" i="34"/>
  <c r="C357" i="34"/>
  <c r="N357" i="34" s="1"/>
  <c r="A357" i="34"/>
  <c r="K356" i="34"/>
  <c r="C356" i="34"/>
  <c r="O356" i="34" s="1"/>
  <c r="A356" i="34"/>
  <c r="K355" i="34"/>
  <c r="C355" i="34"/>
  <c r="L355" i="34" s="1"/>
  <c r="M355" i="34" s="1"/>
  <c r="A355" i="34"/>
  <c r="K354" i="34"/>
  <c r="C354" i="34"/>
  <c r="O354" i="34" s="1"/>
  <c r="A354" i="34"/>
  <c r="K353" i="34"/>
  <c r="C353" i="34"/>
  <c r="L353" i="34" s="1"/>
  <c r="M353" i="34" s="1"/>
  <c r="A353" i="34"/>
  <c r="K352" i="34"/>
  <c r="C352" i="34"/>
  <c r="L352" i="34" s="1"/>
  <c r="M352" i="34" s="1"/>
  <c r="A352" i="34"/>
  <c r="K351" i="34"/>
  <c r="C351" i="34"/>
  <c r="L351" i="34" s="1"/>
  <c r="M351" i="34" s="1"/>
  <c r="A351" i="34"/>
  <c r="K350" i="34"/>
  <c r="C350" i="34"/>
  <c r="L350" i="34" s="1"/>
  <c r="M350" i="34" s="1"/>
  <c r="A350" i="34"/>
  <c r="K349" i="34"/>
  <c r="C349" i="34"/>
  <c r="O349" i="34" s="1"/>
  <c r="A349" i="34"/>
  <c r="K348" i="34"/>
  <c r="C348" i="34"/>
  <c r="N348" i="34" s="1"/>
  <c r="B348" i="34" s="1"/>
  <c r="A348" i="34"/>
  <c r="K347" i="34"/>
  <c r="C347" i="34"/>
  <c r="O347" i="34" s="1"/>
  <c r="A347" i="34"/>
  <c r="K346" i="34"/>
  <c r="C346" i="34"/>
  <c r="L346" i="34" s="1"/>
  <c r="M346" i="34" s="1"/>
  <c r="A346" i="34"/>
  <c r="K345" i="34"/>
  <c r="C345" i="34"/>
  <c r="A345" i="34"/>
  <c r="K344" i="34"/>
  <c r="C344" i="34"/>
  <c r="N344" i="34" s="1"/>
  <c r="A344" i="34"/>
  <c r="K343" i="34"/>
  <c r="C343" i="34"/>
  <c r="L343" i="34" s="1"/>
  <c r="M343" i="34" s="1"/>
  <c r="A343" i="34"/>
  <c r="K342" i="34"/>
  <c r="C342" i="34"/>
  <c r="N342" i="34" s="1"/>
  <c r="A342" i="34"/>
  <c r="K341" i="34"/>
  <c r="C341" i="34"/>
  <c r="N341" i="34" s="1"/>
  <c r="B341" i="34" s="1"/>
  <c r="A341" i="34"/>
  <c r="K340" i="34"/>
  <c r="C340" i="34"/>
  <c r="O340" i="34" s="1"/>
  <c r="A340" i="34"/>
  <c r="K339" i="34"/>
  <c r="C339" i="34"/>
  <c r="N339" i="34" s="1"/>
  <c r="B339" i="34" s="1"/>
  <c r="A339" i="34"/>
  <c r="K338" i="34"/>
  <c r="C338" i="34"/>
  <c r="O338" i="34" s="1"/>
  <c r="A338" i="34"/>
  <c r="K337" i="34"/>
  <c r="C337" i="34"/>
  <c r="N337" i="34" s="1"/>
  <c r="A337" i="34"/>
  <c r="K336" i="34"/>
  <c r="C336" i="34"/>
  <c r="L336" i="34" s="1"/>
  <c r="M336" i="34" s="1"/>
  <c r="A336" i="34"/>
  <c r="K335" i="34"/>
  <c r="C335" i="34"/>
  <c r="L335" i="34" s="1"/>
  <c r="M335" i="34" s="1"/>
  <c r="A335" i="34"/>
  <c r="K334" i="34"/>
  <c r="C334" i="34"/>
  <c r="L334" i="34" s="1"/>
  <c r="M334" i="34" s="1"/>
  <c r="A334" i="34"/>
  <c r="K333" i="34"/>
  <c r="C333" i="34"/>
  <c r="N333" i="34" s="1"/>
  <c r="B333" i="34" s="1"/>
  <c r="A333" i="34"/>
  <c r="K332" i="34"/>
  <c r="C332" i="34"/>
  <c r="L332" i="34" s="1"/>
  <c r="M332" i="34" s="1"/>
  <c r="A332" i="34"/>
  <c r="K331" i="34"/>
  <c r="C331" i="34"/>
  <c r="N331" i="34" s="1"/>
  <c r="A331" i="34"/>
  <c r="K330" i="34"/>
  <c r="C330" i="34"/>
  <c r="N330" i="34" s="1"/>
  <c r="B330" i="34" s="1"/>
  <c r="A330" i="34"/>
  <c r="K329" i="34"/>
  <c r="C329" i="34"/>
  <c r="N329" i="34" s="1"/>
  <c r="A329" i="34"/>
  <c r="K328" i="34"/>
  <c r="C328" i="34"/>
  <c r="A328" i="34"/>
  <c r="K327" i="34"/>
  <c r="C327" i="34"/>
  <c r="N327" i="34" s="1"/>
  <c r="A327" i="34"/>
  <c r="K326" i="34"/>
  <c r="C326" i="34"/>
  <c r="O326" i="34" s="1"/>
  <c r="A326" i="34"/>
  <c r="K325" i="34"/>
  <c r="C325" i="34"/>
  <c r="L325" i="34" s="1"/>
  <c r="M325" i="34" s="1"/>
  <c r="A325" i="34"/>
  <c r="K324" i="34"/>
  <c r="C324" i="34"/>
  <c r="O324" i="34" s="1"/>
  <c r="A324" i="34"/>
  <c r="K323" i="34"/>
  <c r="C323" i="34"/>
  <c r="O323" i="34" s="1"/>
  <c r="A323" i="34"/>
  <c r="K322" i="34"/>
  <c r="C322" i="34"/>
  <c r="A322" i="34"/>
  <c r="K321" i="34"/>
  <c r="C321" i="34"/>
  <c r="L321" i="34" s="1"/>
  <c r="M321" i="34" s="1"/>
  <c r="A321" i="34"/>
  <c r="K320" i="34"/>
  <c r="C320" i="34"/>
  <c r="L320" i="34" s="1"/>
  <c r="M320" i="34" s="1"/>
  <c r="A320" i="34"/>
  <c r="K319" i="34"/>
  <c r="C319" i="34"/>
  <c r="N319" i="34" s="1"/>
  <c r="B319" i="34" s="1"/>
  <c r="A319" i="34"/>
  <c r="K318" i="34"/>
  <c r="C318" i="34"/>
  <c r="L318" i="34" s="1"/>
  <c r="M318" i="34" s="1"/>
  <c r="A318" i="34"/>
  <c r="K317" i="34"/>
  <c r="C317" i="34"/>
  <c r="N317" i="34" s="1"/>
  <c r="B317" i="34" s="1"/>
  <c r="A317" i="34"/>
  <c r="K316" i="34"/>
  <c r="C316" i="34"/>
  <c r="O316" i="34" s="1"/>
  <c r="A316" i="34"/>
  <c r="K315" i="34"/>
  <c r="C315" i="34"/>
  <c r="N315" i="34" s="1"/>
  <c r="A315" i="34"/>
  <c r="K314" i="34"/>
  <c r="C314" i="34"/>
  <c r="N314" i="34" s="1"/>
  <c r="A314" i="34"/>
  <c r="K313" i="34"/>
  <c r="C313" i="34"/>
  <c r="O313" i="34" s="1"/>
  <c r="A313" i="34"/>
  <c r="K312" i="34"/>
  <c r="C312" i="34"/>
  <c r="L312" i="34" s="1"/>
  <c r="M312" i="34" s="1"/>
  <c r="A312" i="34"/>
  <c r="K311" i="34"/>
  <c r="C311" i="34"/>
  <c r="N311" i="34" s="1"/>
  <c r="B311" i="34" s="1"/>
  <c r="A311" i="34"/>
  <c r="K310" i="34"/>
  <c r="C310" i="34"/>
  <c r="O310" i="34" s="1"/>
  <c r="A310" i="34"/>
  <c r="K309" i="34"/>
  <c r="C309" i="34"/>
  <c r="N309" i="34" s="1"/>
  <c r="A309" i="34"/>
  <c r="K308" i="34"/>
  <c r="C308" i="34"/>
  <c r="L308" i="34" s="1"/>
  <c r="M308" i="34" s="1"/>
  <c r="A308" i="34"/>
  <c r="K307" i="34"/>
  <c r="C307" i="34"/>
  <c r="N307" i="34" s="1"/>
  <c r="A307" i="34"/>
  <c r="K306" i="34"/>
  <c r="C306" i="34"/>
  <c r="L306" i="34" s="1"/>
  <c r="M306" i="34" s="1"/>
  <c r="A306" i="34"/>
  <c r="K305" i="34"/>
  <c r="C305" i="34"/>
  <c r="O305" i="34" s="1"/>
  <c r="A305" i="34"/>
  <c r="K304" i="34"/>
  <c r="C304" i="34"/>
  <c r="O304" i="34" s="1"/>
  <c r="A304" i="34"/>
  <c r="K303" i="34"/>
  <c r="C303" i="34"/>
  <c r="N303" i="34" s="1"/>
  <c r="A303" i="34"/>
  <c r="K302" i="34"/>
  <c r="C302" i="34"/>
  <c r="O302" i="34" s="1"/>
  <c r="A302" i="34"/>
  <c r="K301" i="34"/>
  <c r="C301" i="34"/>
  <c r="O301" i="34" s="1"/>
  <c r="A301" i="34"/>
  <c r="K300" i="34"/>
  <c r="C300" i="34"/>
  <c r="N300" i="34" s="1"/>
  <c r="B300" i="34" s="1"/>
  <c r="A300" i="34"/>
  <c r="K299" i="34"/>
  <c r="C299" i="34"/>
  <c r="N299" i="34" s="1"/>
  <c r="B299" i="34" s="1"/>
  <c r="A299" i="34"/>
  <c r="K298" i="34"/>
  <c r="C298" i="34"/>
  <c r="O298" i="34" s="1"/>
  <c r="A298" i="34"/>
  <c r="K297" i="34"/>
  <c r="C297" i="34"/>
  <c r="O297" i="34" s="1"/>
  <c r="A297" i="34"/>
  <c r="K296" i="34"/>
  <c r="C296" i="34"/>
  <c r="L296" i="34" s="1"/>
  <c r="M296" i="34" s="1"/>
  <c r="A296" i="34"/>
  <c r="K295" i="34"/>
  <c r="C295" i="34"/>
  <c r="O295" i="34" s="1"/>
  <c r="A295" i="34"/>
  <c r="K294" i="34"/>
  <c r="C294" i="34"/>
  <c r="O294" i="34" s="1"/>
  <c r="A294" i="34"/>
  <c r="K293" i="34"/>
  <c r="C293" i="34"/>
  <c r="A293" i="34"/>
  <c r="K292" i="34"/>
  <c r="C292" i="34"/>
  <c r="O292" i="34" s="1"/>
  <c r="A292" i="34"/>
  <c r="K291" i="34"/>
  <c r="C291" i="34"/>
  <c r="N291" i="34" s="1"/>
  <c r="B291" i="34" s="1"/>
  <c r="A291" i="34"/>
  <c r="K290" i="34"/>
  <c r="C290" i="34"/>
  <c r="A290" i="34"/>
  <c r="K289" i="34"/>
  <c r="C289" i="34"/>
  <c r="N289" i="34" s="1"/>
  <c r="B289" i="34" s="1"/>
  <c r="A289" i="34"/>
  <c r="K288" i="34"/>
  <c r="C288" i="34"/>
  <c r="N288" i="34" s="1"/>
  <c r="B288" i="34" s="1"/>
  <c r="A288" i="34"/>
  <c r="K287" i="34"/>
  <c r="C287" i="34"/>
  <c r="N287" i="34" s="1"/>
  <c r="B287" i="34" s="1"/>
  <c r="A287" i="34"/>
  <c r="K286" i="34"/>
  <c r="C286" i="34"/>
  <c r="N286" i="34" s="1"/>
  <c r="A286" i="34"/>
  <c r="K285" i="34"/>
  <c r="C285" i="34"/>
  <c r="L285" i="34" s="1"/>
  <c r="M285" i="34" s="1"/>
  <c r="A285" i="34"/>
  <c r="K284" i="34"/>
  <c r="C284" i="34"/>
  <c r="O284" i="34" s="1"/>
  <c r="A284" i="34"/>
  <c r="K283" i="34"/>
  <c r="C283" i="34"/>
  <c r="A283" i="34"/>
  <c r="K282" i="34"/>
  <c r="C282" i="34"/>
  <c r="N282" i="34" s="1"/>
  <c r="B282" i="34" s="1"/>
  <c r="A282" i="34"/>
  <c r="K281" i="34"/>
  <c r="C281" i="34"/>
  <c r="N281" i="34" s="1"/>
  <c r="B281" i="34" s="1"/>
  <c r="A281" i="34"/>
  <c r="K280" i="34"/>
  <c r="C280" i="34"/>
  <c r="O280" i="34" s="1"/>
  <c r="A280" i="34"/>
  <c r="K279" i="34"/>
  <c r="C279" i="34"/>
  <c r="N279" i="34" s="1"/>
  <c r="B279" i="34" s="1"/>
  <c r="A279" i="34"/>
  <c r="K278" i="34"/>
  <c r="C278" i="34"/>
  <c r="L278" i="34" s="1"/>
  <c r="M278" i="34" s="1"/>
  <c r="A278" i="34"/>
  <c r="K277" i="34"/>
  <c r="C277" i="34"/>
  <c r="L277" i="34" s="1"/>
  <c r="M277" i="34" s="1"/>
  <c r="A277" i="34"/>
  <c r="K276" i="34"/>
  <c r="C276" i="34"/>
  <c r="N276" i="34" s="1"/>
  <c r="A276" i="34"/>
  <c r="K275" i="34"/>
  <c r="C275" i="34"/>
  <c r="L275" i="34" s="1"/>
  <c r="M275" i="34" s="1"/>
  <c r="A275" i="34"/>
  <c r="K274" i="34"/>
  <c r="C274" i="34"/>
  <c r="L274" i="34" s="1"/>
  <c r="M274" i="34" s="1"/>
  <c r="A274" i="34"/>
  <c r="K273" i="34"/>
  <c r="C273" i="34"/>
  <c r="L273" i="34" s="1"/>
  <c r="M273" i="34" s="1"/>
  <c r="A273" i="34"/>
  <c r="K272" i="34"/>
  <c r="C272" i="34"/>
  <c r="O272" i="34" s="1"/>
  <c r="A272" i="34"/>
  <c r="K271" i="34"/>
  <c r="C271" i="34"/>
  <c r="O271" i="34" s="1"/>
  <c r="A271" i="34"/>
  <c r="K270" i="34"/>
  <c r="C270" i="34"/>
  <c r="L270" i="34" s="1"/>
  <c r="M270" i="34" s="1"/>
  <c r="A270" i="34"/>
  <c r="K269" i="34"/>
  <c r="C269" i="34"/>
  <c r="L269" i="34" s="1"/>
  <c r="M269" i="34" s="1"/>
  <c r="A269" i="34"/>
  <c r="K268" i="34"/>
  <c r="C268" i="34"/>
  <c r="L268" i="34" s="1"/>
  <c r="M268" i="34" s="1"/>
  <c r="A268" i="34"/>
  <c r="K267" i="34"/>
  <c r="C267" i="34"/>
  <c r="N267" i="34" s="1"/>
  <c r="B267" i="34" s="1"/>
  <c r="A267" i="34"/>
  <c r="K266" i="34"/>
  <c r="C266" i="34"/>
  <c r="N266" i="34" s="1"/>
  <c r="A266" i="34"/>
  <c r="K265" i="34"/>
  <c r="C265" i="34"/>
  <c r="A265" i="34"/>
  <c r="K264" i="34"/>
  <c r="C264" i="34"/>
  <c r="L264" i="34" s="1"/>
  <c r="M264" i="34" s="1"/>
  <c r="A264" i="34"/>
  <c r="K263" i="34"/>
  <c r="C263" i="34"/>
  <c r="N263" i="34" s="1"/>
  <c r="A263" i="34"/>
  <c r="K262" i="34"/>
  <c r="C262" i="34"/>
  <c r="O262" i="34" s="1"/>
  <c r="A262" i="34"/>
  <c r="K261" i="34"/>
  <c r="C261" i="34"/>
  <c r="L261" i="34" s="1"/>
  <c r="M261" i="34" s="1"/>
  <c r="A261" i="34"/>
  <c r="K260" i="34"/>
  <c r="C260" i="34"/>
  <c r="N260" i="34" s="1"/>
  <c r="A260" i="34"/>
  <c r="K259" i="34"/>
  <c r="C259" i="34"/>
  <c r="A259" i="34"/>
  <c r="K258" i="34"/>
  <c r="C258" i="34"/>
  <c r="O258" i="34" s="1"/>
  <c r="A258" i="34"/>
  <c r="K257" i="34"/>
  <c r="C257" i="34"/>
  <c r="O257" i="34" s="1"/>
  <c r="A257" i="34"/>
  <c r="K256" i="34"/>
  <c r="C256" i="34"/>
  <c r="L256" i="34" s="1"/>
  <c r="M256" i="34" s="1"/>
  <c r="A256" i="34"/>
  <c r="K255" i="34"/>
  <c r="C255" i="34"/>
  <c r="N255" i="34" s="1"/>
  <c r="A255" i="34"/>
  <c r="K254" i="34"/>
  <c r="C254" i="34"/>
  <c r="N254" i="34" s="1"/>
  <c r="B254" i="34" s="1"/>
  <c r="A254" i="34"/>
  <c r="K253" i="34"/>
  <c r="C253" i="34"/>
  <c r="L253" i="34" s="1"/>
  <c r="M253" i="34" s="1"/>
  <c r="A253" i="34"/>
  <c r="K252" i="34"/>
  <c r="C252" i="34"/>
  <c r="A252" i="34"/>
  <c r="K251" i="34"/>
  <c r="C251" i="34"/>
  <c r="L246" i="34" s="1"/>
  <c r="A251" i="34"/>
  <c r="F118" i="34"/>
  <c r="F117" i="34"/>
  <c r="F116" i="34"/>
  <c r="F115" i="34"/>
  <c r="F114" i="34"/>
  <c r="F113" i="34"/>
  <c r="F112" i="34"/>
  <c r="F111" i="34"/>
  <c r="F110" i="34"/>
  <c r="F109" i="34"/>
  <c r="F108" i="34"/>
  <c r="F107" i="34"/>
  <c r="F106" i="34"/>
  <c r="F105" i="34"/>
  <c r="F104" i="34"/>
  <c r="F103" i="34"/>
  <c r="F102" i="34"/>
  <c r="F101" i="34"/>
  <c r="F100" i="34"/>
  <c r="F99" i="34"/>
  <c r="F98" i="34"/>
  <c r="F97" i="34"/>
  <c r="F96" i="34"/>
  <c r="F95" i="34"/>
  <c r="F94" i="34"/>
  <c r="F93" i="34"/>
  <c r="F92" i="34"/>
  <c r="F91" i="34"/>
  <c r="F90" i="34"/>
  <c r="F89" i="34"/>
  <c r="F88" i="34"/>
  <c r="F87" i="34"/>
  <c r="F86" i="34"/>
  <c r="F85" i="34"/>
  <c r="F84" i="34"/>
  <c r="F83" i="34"/>
  <c r="F82" i="34"/>
  <c r="F81" i="34"/>
  <c r="F80" i="34"/>
  <c r="F79" i="34"/>
  <c r="F78" i="34"/>
  <c r="F77" i="34"/>
  <c r="F76" i="34"/>
  <c r="F75" i="34"/>
  <c r="F74" i="34"/>
  <c r="F73" i="34"/>
  <c r="F72" i="34"/>
  <c r="F71" i="34"/>
  <c r="F70" i="34"/>
  <c r="F69" i="34"/>
  <c r="F68" i="34"/>
  <c r="F67" i="34"/>
  <c r="F66" i="34"/>
  <c r="F65" i="34"/>
  <c r="F64" i="34"/>
  <c r="F63" i="34"/>
  <c r="F62" i="34"/>
  <c r="F61" i="34"/>
  <c r="F60" i="34"/>
  <c r="F59" i="34"/>
  <c r="F58" i="34"/>
  <c r="F57" i="34"/>
  <c r="F56" i="34"/>
  <c r="F55" i="34"/>
  <c r="F54" i="34"/>
  <c r="F53" i="34"/>
  <c r="F52" i="34"/>
  <c r="F51" i="34"/>
  <c r="F50" i="34"/>
  <c r="F49" i="34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F34" i="34"/>
  <c r="F33" i="34"/>
  <c r="F32" i="34"/>
  <c r="F31" i="34"/>
  <c r="F30" i="34"/>
  <c r="F29" i="34"/>
  <c r="F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8" i="34"/>
  <c r="F7" i="34"/>
  <c r="F6" i="34"/>
  <c r="F5" i="34"/>
  <c r="F4" i="34"/>
  <c r="F3" i="34"/>
  <c r="F2" i="34"/>
  <c r="N278" i="34"/>
  <c r="N297" i="34"/>
  <c r="B297" i="34" s="1"/>
  <c r="L337" i="34"/>
  <c r="M337" i="34" s="1"/>
  <c r="L319" i="34"/>
  <c r="M319" i="34" s="1"/>
  <c r="O373" i="34"/>
  <c r="O335" i="34"/>
  <c r="O367" i="34"/>
  <c r="O379" i="34"/>
  <c r="O383" i="34"/>
  <c r="K824" i="31"/>
  <c r="C824" i="31"/>
  <c r="L824" i="31" s="1"/>
  <c r="M824" i="31" s="1"/>
  <c r="E824" i="31" s="1"/>
  <c r="A824" i="31"/>
  <c r="K823" i="31"/>
  <c r="C823" i="31"/>
  <c r="O823" i="31" s="1"/>
  <c r="A823" i="31"/>
  <c r="K822" i="31"/>
  <c r="C822" i="31"/>
  <c r="L822" i="31" s="1"/>
  <c r="M822" i="31" s="1"/>
  <c r="E822" i="31" s="1"/>
  <c r="A822" i="31"/>
  <c r="K821" i="31"/>
  <c r="C821" i="31"/>
  <c r="P821" i="31" s="1"/>
  <c r="A821" i="31"/>
  <c r="K820" i="31"/>
  <c r="C820" i="31"/>
  <c r="L820" i="31" s="1"/>
  <c r="M820" i="31" s="1"/>
  <c r="E820" i="31" s="1"/>
  <c r="A820" i="31"/>
  <c r="K819" i="31"/>
  <c r="C819" i="31"/>
  <c r="O819" i="31" s="1"/>
  <c r="A819" i="31"/>
  <c r="K818" i="31"/>
  <c r="C818" i="31"/>
  <c r="L818" i="31" s="1"/>
  <c r="M818" i="31" s="1"/>
  <c r="E818" i="31" s="1"/>
  <c r="A818" i="31"/>
  <c r="K817" i="31"/>
  <c r="C817" i="31"/>
  <c r="P817" i="31" s="1"/>
  <c r="A817" i="31"/>
  <c r="K816" i="31"/>
  <c r="C816" i="31"/>
  <c r="P816" i="31" s="1"/>
  <c r="A816" i="31"/>
  <c r="K815" i="31"/>
  <c r="C815" i="31"/>
  <c r="O815" i="31" s="1"/>
  <c r="A815" i="31"/>
  <c r="K814" i="31"/>
  <c r="C814" i="31"/>
  <c r="L814" i="31" s="1"/>
  <c r="M814" i="31" s="1"/>
  <c r="E814" i="31" s="1"/>
  <c r="A814" i="31"/>
  <c r="K813" i="31"/>
  <c r="C813" i="31"/>
  <c r="P813" i="31" s="1"/>
  <c r="A813" i="31"/>
  <c r="K812" i="31"/>
  <c r="C812" i="31"/>
  <c r="P812" i="31" s="1"/>
  <c r="A812" i="31"/>
  <c r="K811" i="31"/>
  <c r="C811" i="31"/>
  <c r="A811" i="31"/>
  <c r="K810" i="31"/>
  <c r="C810" i="31"/>
  <c r="L810" i="31" s="1"/>
  <c r="M810" i="31" s="1"/>
  <c r="E810" i="31" s="1"/>
  <c r="A810" i="31"/>
  <c r="K809" i="31"/>
  <c r="C809" i="31"/>
  <c r="L809" i="31" s="1"/>
  <c r="M809" i="31" s="1"/>
  <c r="E809" i="31" s="1"/>
  <c r="A809" i="31"/>
  <c r="K808" i="31"/>
  <c r="C808" i="31"/>
  <c r="L808" i="31" s="1"/>
  <c r="M808" i="31" s="1"/>
  <c r="E808" i="31" s="1"/>
  <c r="A808" i="31"/>
  <c r="K807" i="31"/>
  <c r="C807" i="31"/>
  <c r="O807" i="31" s="1"/>
  <c r="A807" i="31"/>
  <c r="K806" i="31"/>
  <c r="C806" i="31"/>
  <c r="L806" i="31" s="1"/>
  <c r="M806" i="31" s="1"/>
  <c r="E806" i="31" s="1"/>
  <c r="A806" i="31"/>
  <c r="K805" i="31"/>
  <c r="C805" i="31"/>
  <c r="L805" i="31" s="1"/>
  <c r="M805" i="31" s="1"/>
  <c r="E805" i="31" s="1"/>
  <c r="A805" i="31"/>
  <c r="K804" i="31"/>
  <c r="C804" i="31"/>
  <c r="O804" i="31" s="1"/>
  <c r="B804" i="31" s="1"/>
  <c r="A804" i="31"/>
  <c r="K803" i="31"/>
  <c r="C803" i="31"/>
  <c r="P803" i="31" s="1"/>
  <c r="A803" i="31"/>
  <c r="K802" i="31"/>
  <c r="C802" i="31"/>
  <c r="O802" i="31" s="1"/>
  <c r="B802" i="31" s="1"/>
  <c r="A802" i="31"/>
  <c r="K801" i="31"/>
  <c r="C801" i="31"/>
  <c r="P801" i="31" s="1"/>
  <c r="A801" i="31"/>
  <c r="K800" i="31"/>
  <c r="C800" i="31"/>
  <c r="A800" i="31"/>
  <c r="K799" i="31"/>
  <c r="C799" i="31"/>
  <c r="O799" i="31" s="1"/>
  <c r="A799" i="31"/>
  <c r="K798" i="31"/>
  <c r="C798" i="31"/>
  <c r="O798" i="31" s="1"/>
  <c r="B798" i="31" s="1"/>
  <c r="A798" i="31"/>
  <c r="K797" i="31"/>
  <c r="C797" i="31"/>
  <c r="L797" i="31" s="1"/>
  <c r="M797" i="31" s="1"/>
  <c r="E797" i="31" s="1"/>
  <c r="A797" i="31"/>
  <c r="K796" i="31"/>
  <c r="C796" i="31"/>
  <c r="O796" i="31" s="1"/>
  <c r="A796" i="31"/>
  <c r="K795" i="31"/>
  <c r="C795" i="31"/>
  <c r="O795" i="31" s="1"/>
  <c r="A795" i="31"/>
  <c r="K794" i="31"/>
  <c r="C794" i="31"/>
  <c r="L794" i="31" s="1"/>
  <c r="M794" i="31" s="1"/>
  <c r="E794" i="31" s="1"/>
  <c r="A794" i="31"/>
  <c r="K793" i="31"/>
  <c r="C793" i="31"/>
  <c r="L793" i="31" s="1"/>
  <c r="M793" i="31" s="1"/>
  <c r="E793" i="31" s="1"/>
  <c r="A793" i="31"/>
  <c r="K792" i="31"/>
  <c r="C792" i="31"/>
  <c r="O792" i="31" s="1"/>
  <c r="A792" i="31"/>
  <c r="K791" i="31"/>
  <c r="C791" i="31"/>
  <c r="A791" i="31"/>
  <c r="K790" i="31"/>
  <c r="C790" i="31"/>
  <c r="L790" i="31" s="1"/>
  <c r="M790" i="31" s="1"/>
  <c r="E790" i="31" s="1"/>
  <c r="A790" i="31"/>
  <c r="K789" i="31"/>
  <c r="C789" i="31"/>
  <c r="P789" i="31" s="1"/>
  <c r="A789" i="31"/>
  <c r="K788" i="31"/>
  <c r="C788" i="31"/>
  <c r="P788" i="31" s="1"/>
  <c r="A788" i="31"/>
  <c r="K787" i="31"/>
  <c r="C787" i="31"/>
  <c r="L787" i="31" s="1"/>
  <c r="M787" i="31" s="1"/>
  <c r="E787" i="31" s="1"/>
  <c r="A787" i="31"/>
  <c r="K786" i="31"/>
  <c r="C786" i="31"/>
  <c r="O786" i="31" s="1"/>
  <c r="A786" i="31"/>
  <c r="K785" i="31"/>
  <c r="C785" i="31"/>
  <c r="A785" i="31"/>
  <c r="K784" i="31"/>
  <c r="C784" i="31"/>
  <c r="L784" i="31" s="1"/>
  <c r="M784" i="31" s="1"/>
  <c r="E784" i="31" s="1"/>
  <c r="A784" i="31"/>
  <c r="K783" i="31"/>
  <c r="C783" i="31"/>
  <c r="O783" i="31" s="1"/>
  <c r="A783" i="31"/>
  <c r="K782" i="31"/>
  <c r="C782" i="31"/>
  <c r="L782" i="31" s="1"/>
  <c r="M782" i="31" s="1"/>
  <c r="E782" i="31" s="1"/>
  <c r="A782" i="31"/>
  <c r="K781" i="31"/>
  <c r="C781" i="31"/>
  <c r="L781" i="31" s="1"/>
  <c r="M781" i="31" s="1"/>
  <c r="E781" i="31" s="1"/>
  <c r="A781" i="31"/>
  <c r="K780" i="31"/>
  <c r="C780" i="31"/>
  <c r="P780" i="31" s="1"/>
  <c r="A780" i="31"/>
  <c r="K779" i="31"/>
  <c r="C779" i="31"/>
  <c r="L779" i="31" s="1"/>
  <c r="M779" i="31" s="1"/>
  <c r="E779" i="31" s="1"/>
  <c r="A779" i="31"/>
  <c r="K778" i="31"/>
  <c r="C778" i="31"/>
  <c r="O778" i="31" s="1"/>
  <c r="B778" i="31" s="1"/>
  <c r="A778" i="31"/>
  <c r="K777" i="31"/>
  <c r="C777" i="31"/>
  <c r="L777" i="31" s="1"/>
  <c r="M777" i="31" s="1"/>
  <c r="E777" i="31" s="1"/>
  <c r="A777" i="31"/>
  <c r="K776" i="31"/>
  <c r="C776" i="31"/>
  <c r="L776" i="31" s="1"/>
  <c r="M776" i="31" s="1"/>
  <c r="E776" i="31" s="1"/>
  <c r="A776" i="31"/>
  <c r="K775" i="31"/>
  <c r="C775" i="31"/>
  <c r="A775" i="31"/>
  <c r="K774" i="31"/>
  <c r="C774" i="31"/>
  <c r="P774" i="31" s="1"/>
  <c r="A774" i="31"/>
  <c r="K773" i="31"/>
  <c r="C773" i="31"/>
  <c r="P773" i="31" s="1"/>
  <c r="A773" i="31"/>
  <c r="K772" i="31"/>
  <c r="C772" i="31"/>
  <c r="A772" i="31"/>
  <c r="K771" i="31"/>
  <c r="C771" i="31"/>
  <c r="A771" i="31"/>
  <c r="K770" i="31"/>
  <c r="C770" i="31"/>
  <c r="L770" i="31" s="1"/>
  <c r="M770" i="31" s="1"/>
  <c r="E770" i="31" s="1"/>
  <c r="A770" i="31"/>
  <c r="K769" i="31"/>
  <c r="C769" i="31"/>
  <c r="L769" i="31" s="1"/>
  <c r="M769" i="31" s="1"/>
  <c r="E769" i="31" s="1"/>
  <c r="A769" i="31"/>
  <c r="K768" i="31"/>
  <c r="C768" i="31"/>
  <c r="O768" i="31" s="1"/>
  <c r="B768" i="31" s="1"/>
  <c r="A768" i="31"/>
  <c r="K767" i="31"/>
  <c r="C767" i="31"/>
  <c r="O767" i="31" s="1"/>
  <c r="A767" i="31"/>
  <c r="K766" i="31"/>
  <c r="C766" i="31"/>
  <c r="L766" i="31" s="1"/>
  <c r="M766" i="31" s="1"/>
  <c r="E766" i="31" s="1"/>
  <c r="A766" i="31"/>
  <c r="K765" i="31"/>
  <c r="C765" i="31"/>
  <c r="O765" i="31" s="1"/>
  <c r="B765" i="31" s="1"/>
  <c r="A765" i="31"/>
  <c r="K764" i="31"/>
  <c r="C764" i="31"/>
  <c r="O764" i="31" s="1"/>
  <c r="B764" i="31" s="1"/>
  <c r="A764" i="31"/>
  <c r="K763" i="31"/>
  <c r="C763" i="31"/>
  <c r="L763" i="31" s="1"/>
  <c r="M763" i="31" s="1"/>
  <c r="E763" i="31" s="1"/>
  <c r="A763" i="31"/>
  <c r="K762" i="31"/>
  <c r="C762" i="31"/>
  <c r="O762" i="31" s="1"/>
  <c r="A762" i="31"/>
  <c r="K761" i="31"/>
  <c r="C761" i="31"/>
  <c r="O761" i="31" s="1"/>
  <c r="A761" i="31"/>
  <c r="K760" i="31"/>
  <c r="C760" i="31"/>
  <c r="O760" i="31" s="1"/>
  <c r="B760" i="31" s="1"/>
  <c r="A760" i="31"/>
  <c r="K759" i="31"/>
  <c r="C759" i="31"/>
  <c r="P759" i="31" s="1"/>
  <c r="A759" i="31"/>
  <c r="K758" i="31"/>
  <c r="C758" i="31"/>
  <c r="O758" i="31" s="1"/>
  <c r="B758" i="31" s="1"/>
  <c r="A758" i="31"/>
  <c r="K757" i="31"/>
  <c r="C757" i="31"/>
  <c r="O757" i="31" s="1"/>
  <c r="A757" i="31"/>
  <c r="K756" i="31"/>
  <c r="C756" i="31"/>
  <c r="P756" i="31" s="1"/>
  <c r="A756" i="31"/>
  <c r="K755" i="31"/>
  <c r="C755" i="31"/>
  <c r="P755" i="31" s="1"/>
  <c r="A755" i="31"/>
  <c r="K754" i="31"/>
  <c r="C754" i="31"/>
  <c r="O754" i="31" s="1"/>
  <c r="B754" i="31" s="1"/>
  <c r="A754" i="31"/>
  <c r="K753" i="31"/>
  <c r="C753" i="31"/>
  <c r="P753" i="31" s="1"/>
  <c r="A753" i="31"/>
  <c r="K752" i="31"/>
  <c r="C752" i="31"/>
  <c r="P752" i="31" s="1"/>
  <c r="A752" i="31"/>
  <c r="K751" i="31"/>
  <c r="C751" i="31"/>
  <c r="O751" i="31" s="1"/>
  <c r="B751" i="31" s="1"/>
  <c r="A751" i="31"/>
  <c r="K750" i="31"/>
  <c r="C750" i="31"/>
  <c r="O750" i="31" s="1"/>
  <c r="B750" i="31" s="1"/>
  <c r="A750" i="31"/>
  <c r="K749" i="31"/>
  <c r="C749" i="31"/>
  <c r="A749" i="31"/>
  <c r="K748" i="31"/>
  <c r="C748" i="31"/>
  <c r="P748" i="31" s="1"/>
  <c r="A748" i="31"/>
  <c r="K747" i="31"/>
  <c r="C747" i="31"/>
  <c r="L747" i="31" s="1"/>
  <c r="M747" i="31" s="1"/>
  <c r="E747" i="31" s="1"/>
  <c r="A747" i="31"/>
  <c r="K746" i="31"/>
  <c r="C746" i="31"/>
  <c r="O746" i="31" s="1"/>
  <c r="A746" i="31"/>
  <c r="K745" i="31"/>
  <c r="C745" i="31"/>
  <c r="O745" i="31" s="1"/>
  <c r="B745" i="31" s="1"/>
  <c r="A745" i="31"/>
  <c r="K744" i="31"/>
  <c r="C744" i="31"/>
  <c r="P744" i="31" s="1"/>
  <c r="A744" i="31"/>
  <c r="K743" i="31"/>
  <c r="C743" i="31"/>
  <c r="O743" i="31" s="1"/>
  <c r="A743" i="31"/>
  <c r="K742" i="31"/>
  <c r="C742" i="31"/>
  <c r="O742" i="31" s="1"/>
  <c r="B742" i="31" s="1"/>
  <c r="A742" i="31"/>
  <c r="K741" i="31"/>
  <c r="C741" i="31"/>
  <c r="P741" i="31" s="1"/>
  <c r="A741" i="31"/>
  <c r="K740" i="31"/>
  <c r="C740" i="31"/>
  <c r="A740" i="31"/>
  <c r="K739" i="31"/>
  <c r="C739" i="31"/>
  <c r="P739" i="31" s="1"/>
  <c r="A739" i="31"/>
  <c r="K738" i="31"/>
  <c r="C738" i="31"/>
  <c r="P738" i="31" s="1"/>
  <c r="A738" i="31"/>
  <c r="K737" i="31"/>
  <c r="C737" i="31"/>
  <c r="P737" i="31" s="1"/>
  <c r="A737" i="31"/>
  <c r="K736" i="31"/>
  <c r="C736" i="31"/>
  <c r="P736" i="31" s="1"/>
  <c r="A736" i="31"/>
  <c r="K735" i="31"/>
  <c r="C735" i="31"/>
  <c r="A735" i="31"/>
  <c r="K734" i="31"/>
  <c r="C734" i="31"/>
  <c r="O734" i="31" s="1"/>
  <c r="B734" i="31" s="1"/>
  <c r="A734" i="31"/>
  <c r="K733" i="31"/>
  <c r="C733" i="31"/>
  <c r="O733" i="31" s="1"/>
  <c r="A733" i="31"/>
  <c r="K732" i="31"/>
  <c r="C732" i="31"/>
  <c r="L732" i="31" s="1"/>
  <c r="M732" i="31" s="1"/>
  <c r="E732" i="31" s="1"/>
  <c r="A732" i="31"/>
  <c r="K731" i="31"/>
  <c r="C731" i="31"/>
  <c r="P731" i="31" s="1"/>
  <c r="A731" i="31"/>
  <c r="K730" i="31"/>
  <c r="C730" i="31"/>
  <c r="P730" i="31" s="1"/>
  <c r="A730" i="31"/>
  <c r="K729" i="31"/>
  <c r="C729" i="31"/>
  <c r="P729" i="31" s="1"/>
  <c r="A729" i="31"/>
  <c r="K728" i="31"/>
  <c r="C728" i="31"/>
  <c r="P728" i="31" s="1"/>
  <c r="A728" i="31"/>
  <c r="K727" i="31"/>
  <c r="C727" i="31"/>
  <c r="A727" i="31"/>
  <c r="K726" i="31"/>
  <c r="C726" i="31"/>
  <c r="L726" i="31" s="1"/>
  <c r="M726" i="31" s="1"/>
  <c r="E726" i="31" s="1"/>
  <c r="A726" i="31"/>
  <c r="K725" i="31"/>
  <c r="C725" i="31"/>
  <c r="O725" i="31" s="1"/>
  <c r="B725" i="31" s="1"/>
  <c r="A725" i="31"/>
  <c r="K724" i="31"/>
  <c r="C724" i="31"/>
  <c r="L724" i="31" s="1"/>
  <c r="M724" i="31" s="1"/>
  <c r="E724" i="31" s="1"/>
  <c r="A724" i="31"/>
  <c r="K723" i="31"/>
  <c r="C723" i="31"/>
  <c r="P723" i="31" s="1"/>
  <c r="A723" i="31"/>
  <c r="K722" i="31"/>
  <c r="C722" i="31"/>
  <c r="P722" i="31" s="1"/>
  <c r="A722" i="31"/>
  <c r="K721" i="31"/>
  <c r="C721" i="31"/>
  <c r="P721" i="31" s="1"/>
  <c r="A721" i="31"/>
  <c r="K720" i="31"/>
  <c r="C720" i="31"/>
  <c r="P720" i="31" s="1"/>
  <c r="A720" i="31"/>
  <c r="K719" i="31"/>
  <c r="C719" i="31"/>
  <c r="P719" i="31" s="1"/>
  <c r="A719" i="31"/>
  <c r="K718" i="31"/>
  <c r="C718" i="31"/>
  <c r="P718" i="31" s="1"/>
  <c r="A718" i="31"/>
  <c r="K717" i="31"/>
  <c r="C717" i="31"/>
  <c r="L717" i="31" s="1"/>
  <c r="M717" i="31" s="1"/>
  <c r="E717" i="31" s="1"/>
  <c r="A717" i="31"/>
  <c r="K716" i="31"/>
  <c r="C716" i="31"/>
  <c r="P716" i="31" s="1"/>
  <c r="A716" i="31"/>
  <c r="K715" i="31"/>
  <c r="C715" i="31"/>
  <c r="L715" i="31" s="1"/>
  <c r="M715" i="31" s="1"/>
  <c r="E715" i="31" s="1"/>
  <c r="A715" i="31"/>
  <c r="K714" i="31"/>
  <c r="C714" i="31"/>
  <c r="O714" i="31" s="1"/>
  <c r="A714" i="31"/>
  <c r="K713" i="31"/>
  <c r="C713" i="31"/>
  <c r="P713" i="31" s="1"/>
  <c r="A713" i="31"/>
  <c r="K712" i="31"/>
  <c r="C712" i="31"/>
  <c r="P712" i="31" s="1"/>
  <c r="A712" i="31"/>
  <c r="K711" i="31"/>
  <c r="C711" i="31"/>
  <c r="P711" i="31" s="1"/>
  <c r="A711" i="31"/>
  <c r="K710" i="31"/>
  <c r="C710" i="31"/>
  <c r="P710" i="31" s="1"/>
  <c r="A710" i="31"/>
  <c r="K709" i="31"/>
  <c r="C709" i="31"/>
  <c r="O709" i="31" s="1"/>
  <c r="B709" i="31" s="1"/>
  <c r="A709" i="31"/>
  <c r="K708" i="31"/>
  <c r="C708" i="31"/>
  <c r="L708" i="31" s="1"/>
  <c r="M708" i="31" s="1"/>
  <c r="E708" i="31" s="1"/>
  <c r="A708" i="31"/>
  <c r="K707" i="31"/>
  <c r="C707" i="31"/>
  <c r="P707" i="31" s="1"/>
  <c r="A707" i="31"/>
  <c r="K706" i="31"/>
  <c r="C706" i="31"/>
  <c r="P706" i="31" s="1"/>
  <c r="A706" i="31"/>
  <c r="K705" i="31"/>
  <c r="C705" i="31"/>
  <c r="P705" i="31" s="1"/>
  <c r="A705" i="31"/>
  <c r="K704" i="31"/>
  <c r="C704" i="31"/>
  <c r="L704" i="31" s="1"/>
  <c r="M704" i="31" s="1"/>
  <c r="E704" i="31" s="1"/>
  <c r="A704" i="31"/>
  <c r="K703" i="31"/>
  <c r="C703" i="31"/>
  <c r="O703" i="31" s="1"/>
  <c r="A703" i="31"/>
  <c r="K702" i="31"/>
  <c r="C702" i="31"/>
  <c r="L702" i="31" s="1"/>
  <c r="M702" i="31" s="1"/>
  <c r="E702" i="31" s="1"/>
  <c r="A702" i="31"/>
  <c r="K701" i="31"/>
  <c r="C701" i="31"/>
  <c r="P701" i="31" s="1"/>
  <c r="A701" i="31"/>
  <c r="K700" i="31"/>
  <c r="C700" i="31"/>
  <c r="A700" i="31"/>
  <c r="K699" i="31"/>
  <c r="C699" i="31"/>
  <c r="A699" i="31"/>
  <c r="K698" i="31"/>
  <c r="C698" i="31"/>
  <c r="P698" i="31" s="1"/>
  <c r="A698" i="31"/>
  <c r="K697" i="31"/>
  <c r="C697" i="31"/>
  <c r="L697" i="31" s="1"/>
  <c r="M697" i="31" s="1"/>
  <c r="E697" i="31" s="1"/>
  <c r="A697" i="31"/>
  <c r="K696" i="31"/>
  <c r="C696" i="31"/>
  <c r="L696" i="31" s="1"/>
  <c r="M696" i="31" s="1"/>
  <c r="E696" i="31" s="1"/>
  <c r="A696" i="31"/>
  <c r="K695" i="31"/>
  <c r="C695" i="31"/>
  <c r="L695" i="31" s="1"/>
  <c r="M695" i="31" s="1"/>
  <c r="E695" i="31" s="1"/>
  <c r="A695" i="31"/>
  <c r="K694" i="31"/>
  <c r="C694" i="31"/>
  <c r="P694" i="31" s="1"/>
  <c r="A694" i="31"/>
  <c r="K693" i="31"/>
  <c r="C693" i="31"/>
  <c r="O693" i="31" s="1"/>
  <c r="B693" i="31" s="1"/>
  <c r="A693" i="31"/>
  <c r="K692" i="31"/>
  <c r="C692" i="31"/>
  <c r="L692" i="31" s="1"/>
  <c r="M692" i="31" s="1"/>
  <c r="E692" i="31" s="1"/>
  <c r="A692" i="31"/>
  <c r="K691" i="31"/>
  <c r="C691" i="31"/>
  <c r="O691" i="31" s="1"/>
  <c r="A691" i="31"/>
  <c r="K690" i="31"/>
  <c r="C690" i="31"/>
  <c r="O690" i="31" s="1"/>
  <c r="A690" i="31"/>
  <c r="K689" i="31"/>
  <c r="C689" i="31"/>
  <c r="P689" i="31" s="1"/>
  <c r="A689" i="31"/>
  <c r="C688" i="31"/>
  <c r="L682" i="31" s="1"/>
  <c r="A688" i="31"/>
  <c r="K688" i="31" s="1"/>
  <c r="H38" i="15"/>
  <c r="P20" i="2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7" i="15"/>
  <c r="L56" i="19"/>
  <c r="G27" i="23"/>
  <c r="I28" i="15"/>
  <c r="AF32" i="7"/>
  <c r="I6" i="14"/>
  <c r="O263" i="34"/>
  <c r="O300" i="34"/>
  <c r="L367" i="34"/>
  <c r="M367" i="34" s="1"/>
  <c r="N367" i="34"/>
  <c r="B367" i="34" s="1"/>
  <c r="N777" i="31"/>
  <c r="L301" i="34"/>
  <c r="M301" i="34" s="1"/>
  <c r="N325" i="34" l="1"/>
  <c r="B325" i="34" s="1"/>
  <c r="L373" i="34"/>
  <c r="M373" i="34" s="1"/>
  <c r="L305" i="34"/>
  <c r="M305" i="34" s="1"/>
  <c r="O317" i="34"/>
  <c r="O377" i="34"/>
  <c r="P377" i="34" s="1"/>
  <c r="L317" i="34"/>
  <c r="M317" i="34" s="1"/>
  <c r="L315" i="34"/>
  <c r="M315" i="34" s="1"/>
  <c r="O339" i="34"/>
  <c r="P339" i="34" s="1"/>
  <c r="N296" i="34"/>
  <c r="B296" i="34" s="1"/>
  <c r="O319" i="34"/>
  <c r="L823" i="31"/>
  <c r="M823" i="31" s="1"/>
  <c r="E823" i="31" s="1"/>
  <c r="L300" i="34"/>
  <c r="M300" i="34" s="1"/>
  <c r="O254" i="34"/>
  <c r="P254" i="34" s="1"/>
  <c r="N292" i="34"/>
  <c r="B292" i="34" s="1"/>
  <c r="L294" i="34"/>
  <c r="M294" i="34" s="1"/>
  <c r="O314" i="34"/>
  <c r="P314" i="34" s="1"/>
  <c r="O331" i="34"/>
  <c r="O346" i="34"/>
  <c r="L310" i="34"/>
  <c r="M310" i="34" s="1"/>
  <c r="O344" i="34"/>
  <c r="N270" i="34"/>
  <c r="B270" i="34" s="1"/>
  <c r="L266" i="34"/>
  <c r="M266" i="34" s="1"/>
  <c r="O278" i="34"/>
  <c r="P278" i="34" s="1"/>
  <c r="O296" i="34"/>
  <c r="P296" i="34" s="1"/>
  <c r="N262" i="34"/>
  <c r="O288" i="34"/>
  <c r="N302" i="34"/>
  <c r="B302" i="34" s="1"/>
  <c r="L356" i="34"/>
  <c r="M356" i="34" s="1"/>
  <c r="N346" i="34"/>
  <c r="N340" i="34"/>
  <c r="B340" i="34" s="1"/>
  <c r="L257" i="34"/>
  <c r="M257" i="34" s="1"/>
  <c r="O269" i="34"/>
  <c r="N301" i="34"/>
  <c r="B301" i="34" s="1"/>
  <c r="O299" i="34"/>
  <c r="O352" i="34"/>
  <c r="N368" i="34"/>
  <c r="N366" i="34"/>
  <c r="B366" i="34" s="1"/>
  <c r="L384" i="34"/>
  <c r="M384" i="34" s="1"/>
  <c r="L340" i="34"/>
  <c r="M340" i="34" s="1"/>
  <c r="O267" i="34"/>
  <c r="P267" i="34" s="1"/>
  <c r="N358" i="34"/>
  <c r="B358" i="34" s="1"/>
  <c r="O253" i="34"/>
  <c r="O261" i="34"/>
  <c r="L263" i="34"/>
  <c r="M263" i="34" s="1"/>
  <c r="L378" i="34"/>
  <c r="M378" i="34" s="1"/>
  <c r="L354" i="34"/>
  <c r="M354" i="34" s="1"/>
  <c r="N334" i="34"/>
  <c r="B334" i="34" s="1"/>
  <c r="N273" i="34"/>
  <c r="B273" i="34" s="1"/>
  <c r="N364" i="34"/>
  <c r="B364" i="34" s="1"/>
  <c r="N257" i="34"/>
  <c r="P257" i="34" s="1"/>
  <c r="L251" i="34"/>
  <c r="M251" i="34" s="1"/>
  <c r="N277" i="34"/>
  <c r="B277" i="34" s="1"/>
  <c r="N261" i="34"/>
  <c r="B261" i="34" s="1"/>
  <c r="N378" i="34"/>
  <c r="P378" i="34" s="1"/>
  <c r="N354" i="34"/>
  <c r="B354" i="34" s="1"/>
  <c r="O334" i="34"/>
  <c r="O360" i="34"/>
  <c r="O364" i="34"/>
  <c r="N360" i="34"/>
  <c r="B360" i="34" s="1"/>
  <c r="N269" i="34"/>
  <c r="O350" i="34"/>
  <c r="O368" i="34"/>
  <c r="P368" i="34" s="1"/>
  <c r="O277" i="34"/>
  <c r="N332" i="34"/>
  <c r="B332" i="34" s="1"/>
  <c r="L330" i="34"/>
  <c r="M330" i="34" s="1"/>
  <c r="O362" i="34"/>
  <c r="P362" i="34" s="1"/>
  <c r="L267" i="34"/>
  <c r="M267" i="34" s="1"/>
  <c r="L374" i="34"/>
  <c r="M374" i="34" s="1"/>
  <c r="N356" i="34"/>
  <c r="B356" i="34" s="1"/>
  <c r="O273" i="34"/>
  <c r="O332" i="34"/>
  <c r="P262" i="34"/>
  <c r="L262" i="34"/>
  <c r="M262" i="34" s="1"/>
  <c r="L254" i="34"/>
  <c r="M254" i="34" s="1"/>
  <c r="N335" i="34"/>
  <c r="B335" i="34" s="1"/>
  <c r="O266" i="34"/>
  <c r="P266" i="34" s="1"/>
  <c r="N361" i="34"/>
  <c r="B361" i="34" s="1"/>
  <c r="N381" i="34"/>
  <c r="B381" i="34" s="1"/>
  <c r="O256" i="34"/>
  <c r="B346" i="34"/>
  <c r="N274" i="34"/>
  <c r="B274" i="34" s="1"/>
  <c r="O337" i="34"/>
  <c r="N264" i="34"/>
  <c r="B264" i="34" s="1"/>
  <c r="O268" i="34"/>
  <c r="O270" i="34"/>
  <c r="L331" i="34"/>
  <c r="M331" i="34" s="1"/>
  <c r="L272" i="34"/>
  <c r="M272" i="34" s="1"/>
  <c r="L258" i="34"/>
  <c r="M258" i="34" s="1"/>
  <c r="L297" i="34"/>
  <c r="M297" i="34" s="1"/>
  <c r="P776" i="31"/>
  <c r="O784" i="31"/>
  <c r="B784" i="31" s="1"/>
  <c r="O741" i="31"/>
  <c r="Q741" i="31" s="1"/>
  <c r="L752" i="31"/>
  <c r="M752" i="31" s="1"/>
  <c r="E752" i="31" s="1"/>
  <c r="O747" i="31"/>
  <c r="B747" i="31" s="1"/>
  <c r="L783" i="31"/>
  <c r="M783" i="31" s="1"/>
  <c r="E783" i="31" s="1"/>
  <c r="B373" i="34"/>
  <c r="P373" i="34"/>
  <c r="L326" i="34"/>
  <c r="M326" i="34" s="1"/>
  <c r="O375" i="34"/>
  <c r="L382" i="34"/>
  <c r="M382" i="34" s="1"/>
  <c r="O320" i="34"/>
  <c r="O287" i="34"/>
  <c r="P287" i="34" s="1"/>
  <c r="O330" i="34"/>
  <c r="P330" i="34" s="1"/>
  <c r="B368" i="34"/>
  <c r="O355" i="34"/>
  <c r="L341" i="34"/>
  <c r="M341" i="34" s="1"/>
  <c r="N351" i="34"/>
  <c r="B351" i="34" s="1"/>
  <c r="N355" i="34"/>
  <c r="B355" i="34" s="1"/>
  <c r="N294" i="34"/>
  <c r="L344" i="34"/>
  <c r="M344" i="34" s="1"/>
  <c r="O285" i="34"/>
  <c r="N336" i="34"/>
  <c r="B336" i="34" s="1"/>
  <c r="B278" i="34"/>
  <c r="O351" i="34"/>
  <c r="L338" i="34"/>
  <c r="M338" i="34" s="1"/>
  <c r="L287" i="34"/>
  <c r="M287" i="34" s="1"/>
  <c r="N343" i="34"/>
  <c r="B343" i="34" s="1"/>
  <c r="N285" i="34"/>
  <c r="B285" i="34" s="1"/>
  <c r="L316" i="34"/>
  <c r="M316" i="34" s="1"/>
  <c r="O343" i="34"/>
  <c r="L324" i="34"/>
  <c r="M324" i="34" s="1"/>
  <c r="N375" i="34"/>
  <c r="B375" i="34" s="1"/>
  <c r="N318" i="34"/>
  <c r="O289" i="34"/>
  <c r="P289" i="34" s="1"/>
  <c r="N320" i="34"/>
  <c r="L377" i="34"/>
  <c r="M377" i="34" s="1"/>
  <c r="N326" i="34"/>
  <c r="B326" i="34" s="1"/>
  <c r="N379" i="34"/>
  <c r="B379" i="34" s="1"/>
  <c r="O318" i="34"/>
  <c r="L314" i="34"/>
  <c r="M314" i="34" s="1"/>
  <c r="P331" i="34"/>
  <c r="B331" i="34"/>
  <c r="N306" i="34"/>
  <c r="B306" i="34" s="1"/>
  <c r="L295" i="34"/>
  <c r="M295" i="34" s="1"/>
  <c r="O359" i="34"/>
  <c r="P359" i="34" s="1"/>
  <c r="O382" i="34"/>
  <c r="P382" i="34" s="1"/>
  <c r="N246" i="34"/>
  <c r="N253" i="34"/>
  <c r="O274" i="34"/>
  <c r="O365" i="34"/>
  <c r="P365" i="34" s="1"/>
  <c r="N295" i="34"/>
  <c r="N310" i="34"/>
  <c r="B310" i="34" s="1"/>
  <c r="O361" i="34"/>
  <c r="L365" i="34"/>
  <c r="M365" i="34" s="1"/>
  <c r="N304" i="34"/>
  <c r="B304" i="34" s="1"/>
  <c r="O306" i="34"/>
  <c r="N275" i="34"/>
  <c r="B275" i="34" s="1"/>
  <c r="L309" i="34"/>
  <c r="M309" i="34" s="1"/>
  <c r="L386" i="34"/>
  <c r="M386" i="34" s="1"/>
  <c r="L276" i="34"/>
  <c r="M276" i="34" s="1"/>
  <c r="N384" i="34"/>
  <c r="O255" i="34"/>
  <c r="O333" i="34"/>
  <c r="N386" i="34"/>
  <c r="P386" i="34" s="1"/>
  <c r="L255" i="34"/>
  <c r="M255" i="34" s="1"/>
  <c r="N312" i="34"/>
  <c r="B312" i="34" s="1"/>
  <c r="P367" i="34"/>
  <c r="O276" i="34"/>
  <c r="P276" i="34" s="1"/>
  <c r="P300" i="34"/>
  <c r="L333" i="34"/>
  <c r="M333" i="34" s="1"/>
  <c r="O308" i="34"/>
  <c r="L359" i="34"/>
  <c r="M359" i="34" s="1"/>
  <c r="P784" i="31"/>
  <c r="Q784" i="31" s="1"/>
  <c r="P765" i="31"/>
  <c r="Q765" i="31" s="1"/>
  <c r="P750" i="31"/>
  <c r="Q750" i="31" s="1"/>
  <c r="P823" i="31"/>
  <c r="L707" i="31"/>
  <c r="M707" i="31" s="1"/>
  <c r="E707" i="31" s="1"/>
  <c r="P733" i="31"/>
  <c r="Q733" i="31" s="1"/>
  <c r="L819" i="31"/>
  <c r="M819" i="31" s="1"/>
  <c r="E819" i="31" s="1"/>
  <c r="P815" i="31"/>
  <c r="Q815" i="31" s="1"/>
  <c r="O715" i="31"/>
  <c r="B715" i="31" s="1"/>
  <c r="L795" i="31"/>
  <c r="M795" i="31" s="1"/>
  <c r="E795" i="31" s="1"/>
  <c r="B359" i="34"/>
  <c r="P354" i="34"/>
  <c r="B365" i="34"/>
  <c r="B369" i="34"/>
  <c r="B314" i="34"/>
  <c r="B315" i="34"/>
  <c r="B303" i="34"/>
  <c r="P358" i="34"/>
  <c r="B260" i="34"/>
  <c r="B266" i="34"/>
  <c r="B342" i="34"/>
  <c r="B357" i="34"/>
  <c r="L329" i="34"/>
  <c r="M329" i="34" s="1"/>
  <c r="O357" i="34"/>
  <c r="P357" i="34" s="1"/>
  <c r="L303" i="34"/>
  <c r="M303" i="34" s="1"/>
  <c r="L284" i="34"/>
  <c r="M284" i="34" s="1"/>
  <c r="O348" i="34"/>
  <c r="P348" i="34" s="1"/>
  <c r="N256" i="34"/>
  <c r="B256" i="34" s="1"/>
  <c r="N272" i="34"/>
  <c r="O325" i="34"/>
  <c r="P325" i="34" s="1"/>
  <c r="L281" i="34"/>
  <c r="M281" i="34" s="1"/>
  <c r="N305" i="34"/>
  <c r="B305" i="34" s="1"/>
  <c r="O369" i="34"/>
  <c r="P369" i="34" s="1"/>
  <c r="O341" i="34"/>
  <c r="P341" i="34" s="1"/>
  <c r="L327" i="34"/>
  <c r="M327" i="34" s="1"/>
  <c r="L357" i="34"/>
  <c r="M357" i="34" s="1"/>
  <c r="N350" i="34"/>
  <c r="O342" i="34"/>
  <c r="P342" i="34" s="1"/>
  <c r="O260" i="34"/>
  <c r="P260" i="34" s="1"/>
  <c r="O291" i="34"/>
  <c r="P291" i="34" s="1"/>
  <c r="L291" i="34"/>
  <c r="M291" i="34" s="1"/>
  <c r="O336" i="34"/>
  <c r="P301" i="34"/>
  <c r="N387" i="34"/>
  <c r="O303" i="34"/>
  <c r="P303" i="34" s="1"/>
  <c r="O311" i="34"/>
  <c r="P311" i="34" s="1"/>
  <c r="N271" i="34"/>
  <c r="L298" i="34"/>
  <c r="M298" i="34" s="1"/>
  <c r="O321" i="34"/>
  <c r="O312" i="34"/>
  <c r="B378" i="34"/>
  <c r="L260" i="34"/>
  <c r="M260" i="34" s="1"/>
  <c r="O381" i="34"/>
  <c r="L369" i="34"/>
  <c r="M369" i="34" s="1"/>
  <c r="L358" i="34"/>
  <c r="M358" i="34" s="1"/>
  <c r="N338" i="34"/>
  <c r="L288" i="34"/>
  <c r="M288" i="34" s="1"/>
  <c r="N280" i="34"/>
  <c r="B280" i="34" s="1"/>
  <c r="N383" i="34"/>
  <c r="N321" i="34"/>
  <c r="O282" i="34"/>
  <c r="P282" i="34" s="1"/>
  <c r="N258" i="34"/>
  <c r="P297" i="34"/>
  <c r="P333" i="34"/>
  <c r="L370" i="34"/>
  <c r="M370" i="34" s="1"/>
  <c r="L271" i="34"/>
  <c r="M271" i="34" s="1"/>
  <c r="L280" i="34"/>
  <c r="M280" i="34" s="1"/>
  <c r="L286" i="34"/>
  <c r="M286" i="34" s="1"/>
  <c r="L313" i="34"/>
  <c r="M313" i="34" s="1"/>
  <c r="L323" i="34"/>
  <c r="M323" i="34" s="1"/>
  <c r="O387" i="34"/>
  <c r="L311" i="34"/>
  <c r="M311" i="34" s="1"/>
  <c r="L304" i="34"/>
  <c r="M304" i="34" s="1"/>
  <c r="L299" i="34"/>
  <c r="M299" i="34" s="1"/>
  <c r="N347" i="34"/>
  <c r="P347" i="34" s="1"/>
  <c r="P319" i="34"/>
  <c r="O279" i="34"/>
  <c r="P279" i="34" s="1"/>
  <c r="L347" i="34"/>
  <c r="M347" i="34" s="1"/>
  <c r="B262" i="34"/>
  <c r="O329" i="34"/>
  <c r="P329" i="34" s="1"/>
  <c r="O281" i="34"/>
  <c r="P281" i="34" s="1"/>
  <c r="L279" i="34"/>
  <c r="M279" i="34" s="1"/>
  <c r="B318" i="34"/>
  <c r="N323" i="34"/>
  <c r="P323" i="34" s="1"/>
  <c r="P379" i="34"/>
  <c r="N374" i="34"/>
  <c r="B374" i="34" s="1"/>
  <c r="L342" i="34"/>
  <c r="M342" i="34" s="1"/>
  <c r="L307" i="34"/>
  <c r="M307" i="34" s="1"/>
  <c r="N308" i="34"/>
  <c r="B308" i="34" s="1"/>
  <c r="N284" i="34"/>
  <c r="B284" i="34" s="1"/>
  <c r="N324" i="34"/>
  <c r="O264" i="34"/>
  <c r="N313" i="34"/>
  <c r="B313" i="34" s="1"/>
  <c r="O315" i="34"/>
  <c r="P315" i="34" s="1"/>
  <c r="L339" i="34"/>
  <c r="M339" i="34" s="1"/>
  <c r="O327" i="34"/>
  <c r="P327" i="34" s="1"/>
  <c r="O307" i="34"/>
  <c r="P307" i="34" s="1"/>
  <c r="P317" i="34"/>
  <c r="O328" i="34"/>
  <c r="N328" i="34"/>
  <c r="L328" i="34"/>
  <c r="M328" i="34" s="1"/>
  <c r="N385" i="34"/>
  <c r="O385" i="34"/>
  <c r="L385" i="34"/>
  <c r="M385" i="34" s="1"/>
  <c r="L290" i="34"/>
  <c r="M290" i="34" s="1"/>
  <c r="O290" i="34"/>
  <c r="N290" i="34"/>
  <c r="L293" i="34"/>
  <c r="M293" i="34" s="1"/>
  <c r="O293" i="34"/>
  <c r="N293" i="34"/>
  <c r="B307" i="34"/>
  <c r="P255" i="34"/>
  <c r="B255" i="34"/>
  <c r="N345" i="34"/>
  <c r="L345" i="34"/>
  <c r="M345" i="34" s="1"/>
  <c r="O345" i="34"/>
  <c r="P304" i="34"/>
  <c r="N252" i="34"/>
  <c r="O252" i="34"/>
  <c r="L252" i="34"/>
  <c r="M252" i="34" s="1"/>
  <c r="L363" i="34"/>
  <c r="M363" i="34" s="1"/>
  <c r="N363" i="34"/>
  <c r="O363" i="34"/>
  <c r="L265" i="34"/>
  <c r="M265" i="34" s="1"/>
  <c r="O265" i="34"/>
  <c r="N265" i="34"/>
  <c r="L322" i="34"/>
  <c r="M322" i="34" s="1"/>
  <c r="O322" i="34"/>
  <c r="N322" i="34"/>
  <c r="P337" i="34"/>
  <c r="B337" i="34"/>
  <c r="N353" i="34"/>
  <c r="O353" i="34"/>
  <c r="O283" i="34"/>
  <c r="N283" i="34"/>
  <c r="L283" i="34"/>
  <c r="M283" i="34" s="1"/>
  <c r="B286" i="34"/>
  <c r="B327" i="34"/>
  <c r="P344" i="34"/>
  <c r="B344" i="34"/>
  <c r="L371" i="34"/>
  <c r="M371" i="34" s="1"/>
  <c r="O371" i="34"/>
  <c r="P371" i="34" s="1"/>
  <c r="N380" i="34"/>
  <c r="L380" i="34"/>
  <c r="M380" i="34" s="1"/>
  <c r="B371" i="34"/>
  <c r="O372" i="34"/>
  <c r="L372" i="34"/>
  <c r="M372" i="34" s="1"/>
  <c r="N372" i="34"/>
  <c r="N259" i="34"/>
  <c r="O259" i="34"/>
  <c r="L259" i="34"/>
  <c r="M259" i="34" s="1"/>
  <c r="P299" i="34"/>
  <c r="B309" i="34"/>
  <c r="P340" i="34"/>
  <c r="B329" i="34"/>
  <c r="N349" i="34"/>
  <c r="L349" i="34"/>
  <c r="M349" i="34" s="1"/>
  <c r="O376" i="34"/>
  <c r="N376" i="34"/>
  <c r="P263" i="34"/>
  <c r="B263" i="34"/>
  <c r="B276" i="34"/>
  <c r="O286" i="34"/>
  <c r="P286" i="34" s="1"/>
  <c r="L289" i="34"/>
  <c r="M289" i="34" s="1"/>
  <c r="N352" i="34"/>
  <c r="N370" i="34"/>
  <c r="O366" i="34"/>
  <c r="N316" i="34"/>
  <c r="N268" i="34"/>
  <c r="N251" i="34"/>
  <c r="N298" i="34"/>
  <c r="O251" i="34"/>
  <c r="L282" i="34"/>
  <c r="M282" i="34" s="1"/>
  <c r="B323" i="34"/>
  <c r="L348" i="34"/>
  <c r="M348" i="34" s="1"/>
  <c r="O275" i="34"/>
  <c r="L292" i="34"/>
  <c r="M292" i="34" s="1"/>
  <c r="O309" i="34"/>
  <c r="P309" i="34" s="1"/>
  <c r="L302" i="34"/>
  <c r="M302" i="34" s="1"/>
  <c r="P288" i="34"/>
  <c r="L362" i="34"/>
  <c r="M362" i="34" s="1"/>
  <c r="P695" i="31"/>
  <c r="P768" i="31"/>
  <c r="Q768" i="31" s="1"/>
  <c r="P715" i="31"/>
  <c r="L703" i="31"/>
  <c r="M703" i="31" s="1"/>
  <c r="E703" i="31" s="1"/>
  <c r="P782" i="31"/>
  <c r="P747" i="31"/>
  <c r="P806" i="31"/>
  <c r="L719" i="31"/>
  <c r="M719" i="31" s="1"/>
  <c r="E719" i="31" s="1"/>
  <c r="O782" i="31"/>
  <c r="B782" i="31" s="1"/>
  <c r="P703" i="31"/>
  <c r="O755" i="31"/>
  <c r="B755" i="31" s="1"/>
  <c r="L804" i="31"/>
  <c r="M804" i="31" s="1"/>
  <c r="E804" i="31" s="1"/>
  <c r="L731" i="31"/>
  <c r="M731" i="31" s="1"/>
  <c r="E731" i="31" s="1"/>
  <c r="O814" i="31"/>
  <c r="B814" i="31" s="1"/>
  <c r="L768" i="31"/>
  <c r="M768" i="31" s="1"/>
  <c r="E768" i="31" s="1"/>
  <c r="O728" i="31"/>
  <c r="B728" i="31" s="1"/>
  <c r="P814" i="31"/>
  <c r="P742" i="31"/>
  <c r="L788" i="31"/>
  <c r="M788" i="31" s="1"/>
  <c r="E788" i="31" s="1"/>
  <c r="O736" i="31"/>
  <c r="B736" i="31" s="1"/>
  <c r="O776" i="31"/>
  <c r="B776" i="31" s="1"/>
  <c r="O744" i="31"/>
  <c r="Q744" i="31" s="1"/>
  <c r="O698" i="31"/>
  <c r="B698" i="31" s="1"/>
  <c r="L710" i="31"/>
  <c r="M710" i="31" s="1"/>
  <c r="E710" i="31" s="1"/>
  <c r="O806" i="31"/>
  <c r="B806" i="31" s="1"/>
  <c r="L744" i="31"/>
  <c r="M744" i="31" s="1"/>
  <c r="E744" i="31" s="1"/>
  <c r="O774" i="31"/>
  <c r="B774" i="31" s="1"/>
  <c r="L798" i="31"/>
  <c r="M798" i="31" s="1"/>
  <c r="E798" i="31" s="1"/>
  <c r="O720" i="31"/>
  <c r="B720" i="31" s="1"/>
  <c r="L705" i="31"/>
  <c r="M705" i="31" s="1"/>
  <c r="E705" i="31" s="1"/>
  <c r="P798" i="31"/>
  <c r="Q798" i="31" s="1"/>
  <c r="L720" i="31"/>
  <c r="M720" i="31" s="1"/>
  <c r="E720" i="31" s="1"/>
  <c r="L728" i="31"/>
  <c r="M728" i="31" s="1"/>
  <c r="E728" i="31" s="1"/>
  <c r="O766" i="31"/>
  <c r="B766" i="31" s="1"/>
  <c r="P787" i="31"/>
  <c r="P783" i="31"/>
  <c r="O704" i="31"/>
  <c r="P702" i="31"/>
  <c r="P779" i="31"/>
  <c r="P824" i="31"/>
  <c r="P822" i="31"/>
  <c r="P763" i="31"/>
  <c r="L750" i="31"/>
  <c r="M750" i="31" s="1"/>
  <c r="E750" i="31" s="1"/>
  <c r="O710" i="31"/>
  <c r="B710" i="31" s="1"/>
  <c r="P704" i="31"/>
  <c r="P766" i="31"/>
  <c r="L780" i="31"/>
  <c r="M780" i="31" s="1"/>
  <c r="E780" i="31" s="1"/>
  <c r="O702" i="31"/>
  <c r="B702" i="31" s="1"/>
  <c r="L774" i="31"/>
  <c r="M774" i="31" s="1"/>
  <c r="E774" i="31" s="1"/>
  <c r="O752" i="31"/>
  <c r="B752" i="31" s="1"/>
  <c r="O824" i="31"/>
  <c r="B824" i="31" s="1"/>
  <c r="L815" i="31"/>
  <c r="M815" i="31" s="1"/>
  <c r="E815" i="31" s="1"/>
  <c r="O722" i="31"/>
  <c r="B722" i="31" s="1"/>
  <c r="L762" i="31"/>
  <c r="M762" i="31" s="1"/>
  <c r="E762" i="31" s="1"/>
  <c r="O817" i="31"/>
  <c r="B817" i="31" s="1"/>
  <c r="O753" i="31"/>
  <c r="B753" i="31" s="1"/>
  <c r="L801" i="31"/>
  <c r="M801" i="31" s="1"/>
  <c r="E801" i="31" s="1"/>
  <c r="L698" i="31"/>
  <c r="M698" i="31" s="1"/>
  <c r="E698" i="31" s="1"/>
  <c r="O779" i="31"/>
  <c r="B779" i="31" s="1"/>
  <c r="O801" i="31"/>
  <c r="B801" i="31" s="1"/>
  <c r="P688" i="31"/>
  <c r="L753" i="31"/>
  <c r="M753" i="31" s="1"/>
  <c r="E753" i="31" s="1"/>
  <c r="P786" i="31"/>
  <c r="Q786" i="31" s="1"/>
  <c r="L817" i="31"/>
  <c r="M817" i="31" s="1"/>
  <c r="E817" i="31" s="1"/>
  <c r="O682" i="31"/>
  <c r="P777" i="31"/>
  <c r="P762" i="31"/>
  <c r="Q762" i="31" s="1"/>
  <c r="L721" i="31"/>
  <c r="M721" i="31" s="1"/>
  <c r="E721" i="31" s="1"/>
  <c r="L688" i="31"/>
  <c r="M688" i="31" s="1"/>
  <c r="E688" i="31" s="1"/>
  <c r="O688" i="31"/>
  <c r="B688" i="31" s="1"/>
  <c r="O777" i="31"/>
  <c r="P769" i="31"/>
  <c r="P793" i="31"/>
  <c r="O809" i="31"/>
  <c r="O705" i="31"/>
  <c r="B705" i="31" s="1"/>
  <c r="L730" i="31"/>
  <c r="M730" i="31" s="1"/>
  <c r="E730" i="31" s="1"/>
  <c r="O730" i="31"/>
  <c r="B730" i="31" s="1"/>
  <c r="O769" i="31"/>
  <c r="B769" i="31" s="1"/>
  <c r="O793" i="31"/>
  <c r="B793" i="31" s="1"/>
  <c r="L722" i="31"/>
  <c r="M722" i="31" s="1"/>
  <c r="E722" i="31" s="1"/>
  <c r="L690" i="31"/>
  <c r="M690" i="31" s="1"/>
  <c r="E690" i="31" s="1"/>
  <c r="O721" i="31"/>
  <c r="B721" i="31" s="1"/>
  <c r="P809" i="31"/>
  <c r="L757" i="31"/>
  <c r="M757" i="31" s="1"/>
  <c r="E757" i="31" s="1"/>
  <c r="P781" i="31"/>
  <c r="L765" i="31"/>
  <c r="M765" i="31" s="1"/>
  <c r="E765" i="31" s="1"/>
  <c r="L733" i="31"/>
  <c r="M733" i="31" s="1"/>
  <c r="E733" i="31" s="1"/>
  <c r="L741" i="31"/>
  <c r="M741" i="31" s="1"/>
  <c r="E741" i="31" s="1"/>
  <c r="P709" i="31"/>
  <c r="Q709" i="31" s="1"/>
  <c r="O789" i="31"/>
  <c r="B789" i="31" s="1"/>
  <c r="P757" i="31"/>
  <c r="Q757" i="31" s="1"/>
  <c r="P797" i="31"/>
  <c r="O820" i="31"/>
  <c r="B820" i="31" s="1"/>
  <c r="O788" i="31"/>
  <c r="B788" i="31" s="1"/>
  <c r="O821" i="31"/>
  <c r="B821" i="31" s="1"/>
  <c r="O717" i="31"/>
  <c r="B717" i="31" s="1"/>
  <c r="L701" i="31"/>
  <c r="M701" i="31" s="1"/>
  <c r="E701" i="31" s="1"/>
  <c r="O756" i="31"/>
  <c r="B756" i="31" s="1"/>
  <c r="O701" i="31"/>
  <c r="Q701" i="31" s="1"/>
  <c r="L773" i="31"/>
  <c r="M773" i="31" s="1"/>
  <c r="E773" i="31" s="1"/>
  <c r="P805" i="31"/>
  <c r="P804" i="31"/>
  <c r="Q804" i="31" s="1"/>
  <c r="P693" i="31"/>
  <c r="Q693" i="31" s="1"/>
  <c r="L725" i="31"/>
  <c r="M725" i="31" s="1"/>
  <c r="E725" i="31" s="1"/>
  <c r="L821" i="31"/>
  <c r="M821" i="31" s="1"/>
  <c r="E821" i="31" s="1"/>
  <c r="L693" i="31"/>
  <c r="M693" i="31" s="1"/>
  <c r="E693" i="31" s="1"/>
  <c r="O773" i="31"/>
  <c r="B773" i="31" s="1"/>
  <c r="O805" i="31"/>
  <c r="B805" i="31" s="1"/>
  <c r="P725" i="31"/>
  <c r="Q725" i="31" s="1"/>
  <c r="L812" i="31"/>
  <c r="M812" i="31" s="1"/>
  <c r="E812" i="31" s="1"/>
  <c r="L756" i="31"/>
  <c r="M756" i="31" s="1"/>
  <c r="E756" i="31" s="1"/>
  <c r="O797" i="31"/>
  <c r="B797" i="31" s="1"/>
  <c r="O781" i="31"/>
  <c r="B781" i="31" s="1"/>
  <c r="O812" i="31"/>
  <c r="Q812" i="31" s="1"/>
  <c r="O780" i="31"/>
  <c r="B780" i="31" s="1"/>
  <c r="P724" i="31"/>
  <c r="P692" i="31"/>
  <c r="O818" i="31"/>
  <c r="B818" i="31" s="1"/>
  <c r="P708" i="31"/>
  <c r="O724" i="31"/>
  <c r="B724" i="31" s="1"/>
  <c r="P732" i="31"/>
  <c r="O716" i="31"/>
  <c r="B716" i="31" s="1"/>
  <c r="O708" i="31"/>
  <c r="B708" i="31" s="1"/>
  <c r="L716" i="31"/>
  <c r="M716" i="31" s="1"/>
  <c r="E716" i="31" s="1"/>
  <c r="P818" i="31"/>
  <c r="L802" i="31"/>
  <c r="M802" i="31" s="1"/>
  <c r="E802" i="31" s="1"/>
  <c r="L759" i="31"/>
  <c r="M759" i="31" s="1"/>
  <c r="E759" i="31" s="1"/>
  <c r="O759" i="31"/>
  <c r="B759" i="31" s="1"/>
  <c r="O748" i="31"/>
  <c r="Q748" i="31" s="1"/>
  <c r="L786" i="31"/>
  <c r="M786" i="31" s="1"/>
  <c r="E786" i="31" s="1"/>
  <c r="B703" i="31"/>
  <c r="Q703" i="31"/>
  <c r="L789" i="31"/>
  <c r="M789" i="31" s="1"/>
  <c r="E789" i="31" s="1"/>
  <c r="P819" i="31"/>
  <c r="Q819" i="31" s="1"/>
  <c r="O711" i="31"/>
  <c r="O822" i="31"/>
  <c r="B822" i="31" s="1"/>
  <c r="P745" i="31"/>
  <c r="Q745" i="31" s="1"/>
  <c r="P717" i="31"/>
  <c r="O707" i="31"/>
  <c r="Q707" i="31" s="1"/>
  <c r="L816" i="31"/>
  <c r="M816" i="31" s="1"/>
  <c r="E816" i="31" s="1"/>
  <c r="L691" i="31"/>
  <c r="M691" i="31" s="1"/>
  <c r="E691" i="31" s="1"/>
  <c r="L737" i="31"/>
  <c r="M737" i="31" s="1"/>
  <c r="E737" i="31" s="1"/>
  <c r="P734" i="31"/>
  <c r="Q734" i="31" s="1"/>
  <c r="O816" i="31"/>
  <c r="B816" i="31" s="1"/>
  <c r="P691" i="31"/>
  <c r="Q691" i="31" s="1"/>
  <c r="L734" i="31"/>
  <c r="M734" i="31" s="1"/>
  <c r="E734" i="31" s="1"/>
  <c r="O808" i="31"/>
  <c r="B808" i="31" s="1"/>
  <c r="O737" i="31"/>
  <c r="L711" i="31"/>
  <c r="M711" i="31" s="1"/>
  <c r="E711" i="31" s="1"/>
  <c r="L729" i="31"/>
  <c r="M729" i="31" s="1"/>
  <c r="E729" i="31" s="1"/>
  <c r="P690" i="31"/>
  <c r="Q690" i="31" s="1"/>
  <c r="O732" i="31"/>
  <c r="B732" i="31" s="1"/>
  <c r="P808" i="31"/>
  <c r="O731" i="31"/>
  <c r="B731" i="31" s="1"/>
  <c r="L714" i="31"/>
  <c r="M714" i="31" s="1"/>
  <c r="E714" i="31" s="1"/>
  <c r="P714" i="31"/>
  <c r="Q714" i="31" s="1"/>
  <c r="B741" i="31"/>
  <c r="O729" i="31"/>
  <c r="B729" i="31" s="1"/>
  <c r="B795" i="31"/>
  <c r="P810" i="31"/>
  <c r="L723" i="31"/>
  <c r="M723" i="31" s="1"/>
  <c r="E723" i="31" s="1"/>
  <c r="P770" i="31"/>
  <c r="N737" i="31"/>
  <c r="Q755" i="31"/>
  <c r="L758" i="31"/>
  <c r="M758" i="31" s="1"/>
  <c r="E758" i="31" s="1"/>
  <c r="P795" i="31"/>
  <c r="Q795" i="31" s="1"/>
  <c r="L742" i="31"/>
  <c r="M742" i="31" s="1"/>
  <c r="E742" i="31" s="1"/>
  <c r="P764" i="31"/>
  <c r="Q764" i="31" s="1"/>
  <c r="O803" i="31"/>
  <c r="B803" i="31" s="1"/>
  <c r="P794" i="31"/>
  <c r="O810" i="31"/>
  <c r="B810" i="31" s="1"/>
  <c r="L761" i="31"/>
  <c r="M761" i="31" s="1"/>
  <c r="E761" i="31" s="1"/>
  <c r="O692" i="31"/>
  <c r="B692" i="31" s="1"/>
  <c r="O770" i="31"/>
  <c r="B770" i="31" s="1"/>
  <c r="P761" i="31"/>
  <c r="Q761" i="31" s="1"/>
  <c r="L764" i="31"/>
  <c r="M764" i="31" s="1"/>
  <c r="E764" i="31" s="1"/>
  <c r="L736" i="31"/>
  <c r="M736" i="31" s="1"/>
  <c r="E736" i="31" s="1"/>
  <c r="O794" i="31"/>
  <c r="O726" i="31"/>
  <c r="B726" i="31" s="1"/>
  <c r="L792" i="31"/>
  <c r="M792" i="31" s="1"/>
  <c r="E792" i="31" s="1"/>
  <c r="O813" i="31"/>
  <c r="B813" i="31" s="1"/>
  <c r="P758" i="31"/>
  <c r="Q758" i="31" s="1"/>
  <c r="O723" i="31"/>
  <c r="L803" i="31"/>
  <c r="M803" i="31" s="1"/>
  <c r="E803" i="31" s="1"/>
  <c r="L755" i="31"/>
  <c r="M755" i="31" s="1"/>
  <c r="E755" i="31" s="1"/>
  <c r="P726" i="31"/>
  <c r="P792" i="31"/>
  <c r="Q792" i="31" s="1"/>
  <c r="P751" i="31"/>
  <c r="Q751" i="31" s="1"/>
  <c r="P802" i="31"/>
  <c r="Q802" i="31" s="1"/>
  <c r="L813" i="31"/>
  <c r="M813" i="31" s="1"/>
  <c r="E813" i="31" s="1"/>
  <c r="L739" i="31"/>
  <c r="M739" i="31" s="1"/>
  <c r="E739" i="31" s="1"/>
  <c r="P820" i="31"/>
  <c r="B809" i="31"/>
  <c r="P696" i="31"/>
  <c r="O696" i="31"/>
  <c r="B696" i="31" s="1"/>
  <c r="L754" i="31"/>
  <c r="M754" i="31" s="1"/>
  <c r="E754" i="31" s="1"/>
  <c r="O763" i="31"/>
  <c r="B763" i="31" s="1"/>
  <c r="P754" i="31"/>
  <c r="Q754" i="31" s="1"/>
  <c r="L748" i="31"/>
  <c r="M748" i="31" s="1"/>
  <c r="E748" i="31" s="1"/>
  <c r="L751" i="31"/>
  <c r="M751" i="31" s="1"/>
  <c r="E751" i="31" s="1"/>
  <c r="L745" i="31"/>
  <c r="M745" i="31" s="1"/>
  <c r="E745" i="31" s="1"/>
  <c r="O739" i="31"/>
  <c r="B807" i="31"/>
  <c r="B792" i="31"/>
  <c r="B823" i="31"/>
  <c r="Q823" i="31"/>
  <c r="B819" i="31"/>
  <c r="B733" i="31"/>
  <c r="L713" i="31"/>
  <c r="M713" i="31" s="1"/>
  <c r="E713" i="31" s="1"/>
  <c r="L694" i="31"/>
  <c r="M694" i="31" s="1"/>
  <c r="E694" i="31" s="1"/>
  <c r="P778" i="31"/>
  <c r="Q778" i="31" s="1"/>
  <c r="O712" i="31"/>
  <c r="O713" i="31"/>
  <c r="L807" i="31"/>
  <c r="M807" i="31" s="1"/>
  <c r="E807" i="31" s="1"/>
  <c r="L709" i="31"/>
  <c r="M709" i="31" s="1"/>
  <c r="E709" i="31" s="1"/>
  <c r="P790" i="31"/>
  <c r="O787" i="31"/>
  <c r="L767" i="31"/>
  <c r="M767" i="31" s="1"/>
  <c r="E767" i="31" s="1"/>
  <c r="O706" i="31"/>
  <c r="B706" i="31" s="1"/>
  <c r="P807" i="31"/>
  <c r="Q807" i="31" s="1"/>
  <c r="O790" i="31"/>
  <c r="P697" i="31"/>
  <c r="P796" i="31"/>
  <c r="Q796" i="31" s="1"/>
  <c r="P767" i="31"/>
  <c r="Q767" i="31" s="1"/>
  <c r="L796" i="31"/>
  <c r="M796" i="31" s="1"/>
  <c r="E796" i="31" s="1"/>
  <c r="L743" i="31"/>
  <c r="M743" i="31" s="1"/>
  <c r="E743" i="31" s="1"/>
  <c r="O694" i="31"/>
  <c r="B694" i="31" s="1"/>
  <c r="P743" i="31"/>
  <c r="Q743" i="31" s="1"/>
  <c r="L712" i="31"/>
  <c r="M712" i="31" s="1"/>
  <c r="E712" i="31" s="1"/>
  <c r="P746" i="31"/>
  <c r="Q746" i="31" s="1"/>
  <c r="L746" i="31"/>
  <c r="M746" i="31" s="1"/>
  <c r="E746" i="31" s="1"/>
  <c r="L799" i="31"/>
  <c r="M799" i="31" s="1"/>
  <c r="E799" i="31" s="1"/>
  <c r="P799" i="31"/>
  <c r="Q799" i="31" s="1"/>
  <c r="Q742" i="31"/>
  <c r="L706" i="31"/>
  <c r="M706" i="31" s="1"/>
  <c r="E706" i="31" s="1"/>
  <c r="L778" i="31"/>
  <c r="M778" i="31" s="1"/>
  <c r="E778" i="31" s="1"/>
  <c r="O719" i="31"/>
  <c r="B719" i="31" s="1"/>
  <c r="O697" i="31"/>
  <c r="B697" i="31" s="1"/>
  <c r="N788" i="31"/>
  <c r="N803" i="31"/>
  <c r="N793" i="31"/>
  <c r="N806" i="31"/>
  <c r="N689" i="31"/>
  <c r="N700" i="31"/>
  <c r="N761" i="31"/>
  <c r="N811" i="31"/>
  <c r="N691" i="31"/>
  <c r="O811" i="31"/>
  <c r="P811" i="31"/>
  <c r="N797" i="31"/>
  <c r="L700" i="31"/>
  <c r="M700" i="31" s="1"/>
  <c r="E700" i="31" s="1"/>
  <c r="P700" i="31"/>
  <c r="O700" i="31"/>
  <c r="P740" i="31"/>
  <c r="O740" i="31"/>
  <c r="L740" i="31"/>
  <c r="M740" i="31" s="1"/>
  <c r="E740" i="31" s="1"/>
  <c r="B743" i="31"/>
  <c r="B746" i="31"/>
  <c r="L749" i="31"/>
  <c r="M749" i="31" s="1"/>
  <c r="E749" i="31" s="1"/>
  <c r="O749" i="31"/>
  <c r="P749" i="31"/>
  <c r="B767" i="31"/>
  <c r="P791" i="31"/>
  <c r="L791" i="31"/>
  <c r="M791" i="31" s="1"/>
  <c r="E791" i="31" s="1"/>
  <c r="O791" i="31"/>
  <c r="O800" i="31"/>
  <c r="P800" i="31"/>
  <c r="L800" i="31"/>
  <c r="M800" i="31" s="1"/>
  <c r="E800" i="31" s="1"/>
  <c r="P735" i="31"/>
  <c r="L735" i="31"/>
  <c r="M735" i="31" s="1"/>
  <c r="E735" i="31" s="1"/>
  <c r="O735" i="31"/>
  <c r="L738" i="31"/>
  <c r="M738" i="31" s="1"/>
  <c r="E738" i="31" s="1"/>
  <c r="O738" i="31"/>
  <c r="P771" i="31"/>
  <c r="O771" i="31"/>
  <c r="L771" i="31"/>
  <c r="M771" i="31" s="1"/>
  <c r="E771" i="31" s="1"/>
  <c r="B786" i="31"/>
  <c r="B815" i="31"/>
  <c r="B762" i="31"/>
  <c r="N772" i="31"/>
  <c r="N697" i="31"/>
  <c r="N816" i="31"/>
  <c r="B690" i="31"/>
  <c r="P785" i="31"/>
  <c r="L785" i="31"/>
  <c r="M785" i="31" s="1"/>
  <c r="E785" i="31" s="1"/>
  <c r="O785" i="31"/>
  <c r="N790" i="31"/>
  <c r="N717" i="31"/>
  <c r="N817" i="31"/>
  <c r="N747" i="31"/>
  <c r="N822" i="31"/>
  <c r="L775" i="31"/>
  <c r="M775" i="31" s="1"/>
  <c r="E775" i="31" s="1"/>
  <c r="P775" i="31"/>
  <c r="O775" i="31"/>
  <c r="B799" i="31"/>
  <c r="B691" i="31"/>
  <c r="L811" i="31"/>
  <c r="M811" i="31" s="1"/>
  <c r="E811" i="31" s="1"/>
  <c r="N814" i="31"/>
  <c r="N696" i="31"/>
  <c r="N798" i="31"/>
  <c r="P699" i="31"/>
  <c r="O699" i="31"/>
  <c r="L699" i="31"/>
  <c r="M699" i="31" s="1"/>
  <c r="E699" i="31" s="1"/>
  <c r="O718" i="31"/>
  <c r="L718" i="31"/>
  <c r="M718" i="31" s="1"/>
  <c r="E718" i="31" s="1"/>
  <c r="B757" i="31"/>
  <c r="L772" i="31"/>
  <c r="M772" i="31" s="1"/>
  <c r="E772" i="31" s="1"/>
  <c r="O772" i="31"/>
  <c r="P772" i="31"/>
  <c r="B761" i="31"/>
  <c r="N749" i="31"/>
  <c r="N787" i="31"/>
  <c r="N744" i="31"/>
  <c r="N801" i="31"/>
  <c r="N802" i="31"/>
  <c r="N818" i="31"/>
  <c r="N730" i="31"/>
  <c r="N745" i="31"/>
  <c r="N754" i="31"/>
  <c r="N805" i="31"/>
  <c r="N779" i="31"/>
  <c r="N751" i="31"/>
  <c r="N731" i="31"/>
  <c r="N716" i="31"/>
  <c r="N807" i="31"/>
  <c r="N746" i="31"/>
  <c r="N709" i="31"/>
  <c r="N735" i="31"/>
  <c r="N783" i="31"/>
  <c r="N770" i="31"/>
  <c r="N786" i="31"/>
  <c r="N743" i="31"/>
  <c r="N794" i="31"/>
  <c r="N736" i="31"/>
  <c r="N815" i="31"/>
  <c r="N824" i="31"/>
  <c r="N769" i="31"/>
  <c r="N711" i="31"/>
  <c r="N690" i="31"/>
  <c r="N819" i="31"/>
  <c r="N791" i="31"/>
  <c r="N775" i="31"/>
  <c r="N789" i="31"/>
  <c r="N718" i="31"/>
  <c r="N795" i="31"/>
  <c r="N771" i="31"/>
  <c r="N725" i="31"/>
  <c r="N782" i="31"/>
  <c r="N809" i="31"/>
  <c r="N785" i="31"/>
  <c r="N740" i="31"/>
  <c r="N694" i="31"/>
  <c r="N766" i="31"/>
  <c r="N695" i="31"/>
  <c r="N800" i="31"/>
  <c r="N699" i="31"/>
  <c r="N710" i="31"/>
  <c r="N796" i="31"/>
  <c r="N808" i="31"/>
  <c r="N821" i="31"/>
  <c r="N715" i="31"/>
  <c r="N704" i="31"/>
  <c r="N799" i="31"/>
  <c r="N707" i="31"/>
  <c r="N752" i="31"/>
  <c r="N758" i="31"/>
  <c r="N823" i="31"/>
  <c r="N756" i="31"/>
  <c r="N733" i="31"/>
  <c r="N760" i="31"/>
  <c r="N708" i="31"/>
  <c r="N729" i="31"/>
  <c r="N722" i="31"/>
  <c r="N764" i="31"/>
  <c r="N762" i="31"/>
  <c r="N776" i="31"/>
  <c r="N781" i="31"/>
  <c r="N765" i="31"/>
  <c r="N698" i="31"/>
  <c r="N741" i="31"/>
  <c r="N753" i="31"/>
  <c r="N738" i="31"/>
  <c r="N767" i="31"/>
  <c r="N719" i="31"/>
  <c r="N739" i="31"/>
  <c r="N701" i="31"/>
  <c r="N759" i="31"/>
  <c r="N774" i="31"/>
  <c r="N688" i="31"/>
  <c r="N748" i="31"/>
  <c r="N692" i="31"/>
  <c r="N784" i="31"/>
  <c r="N727" i="31"/>
  <c r="N693" i="31"/>
  <c r="N712" i="31"/>
  <c r="N813" i="31"/>
  <c r="N780" i="31"/>
  <c r="N742" i="31"/>
  <c r="N705" i="31"/>
  <c r="N728" i="31"/>
  <c r="N763" i="31"/>
  <c r="N732" i="31"/>
  <c r="N810" i="31"/>
  <c r="N812" i="31"/>
  <c r="N804" i="31"/>
  <c r="N820" i="31"/>
  <c r="N773" i="31"/>
  <c r="N724" i="31"/>
  <c r="N757" i="31"/>
  <c r="N721" i="31"/>
  <c r="N713" i="31"/>
  <c r="N703" i="31"/>
  <c r="N768" i="31"/>
  <c r="N723" i="31"/>
  <c r="N734" i="31"/>
  <c r="N720" i="31"/>
  <c r="N755" i="31"/>
  <c r="N706" i="31"/>
  <c r="N792" i="31"/>
  <c r="N702" i="31"/>
  <c r="N714" i="31"/>
  <c r="N726" i="31"/>
  <c r="O689" i="31"/>
  <c r="L689" i="31"/>
  <c r="M689" i="31" s="1"/>
  <c r="E689" i="31" s="1"/>
  <c r="B714" i="31"/>
  <c r="P727" i="31"/>
  <c r="L727" i="31"/>
  <c r="M727" i="31" s="1"/>
  <c r="E727" i="31" s="1"/>
  <c r="O727" i="31"/>
  <c r="P760" i="31"/>
  <c r="Q760" i="31" s="1"/>
  <c r="L760" i="31"/>
  <c r="M760" i="31" s="1"/>
  <c r="E760" i="31" s="1"/>
  <c r="N778" i="31"/>
  <c r="B796" i="31"/>
  <c r="Q783" i="31"/>
  <c r="B783" i="31"/>
  <c r="N750" i="31"/>
  <c r="O695" i="31"/>
  <c r="Q747" i="31" l="1"/>
  <c r="P270" i="34"/>
  <c r="P273" i="34"/>
  <c r="P334" i="34"/>
  <c r="P332" i="34"/>
  <c r="P366" i="34"/>
  <c r="P381" i="34"/>
  <c r="P292" i="34"/>
  <c r="P320" i="34"/>
  <c r="P364" i="34"/>
  <c r="P335" i="34"/>
  <c r="P302" i="34"/>
  <c r="P360" i="34"/>
  <c r="P346" i="34"/>
  <c r="P312" i="34"/>
  <c r="P274" i="34"/>
  <c r="P269" i="34"/>
  <c r="B269" i="34"/>
  <c r="P350" i="34"/>
  <c r="P261" i="34"/>
  <c r="P356" i="34"/>
  <c r="P336" i="34"/>
  <c r="B257" i="34"/>
  <c r="P264" i="34"/>
  <c r="P277" i="34"/>
  <c r="P275" i="34"/>
  <c r="B386" i="34"/>
  <c r="P355" i="34"/>
  <c r="P361" i="34"/>
  <c r="P313" i="34"/>
  <c r="P321" i="34"/>
  <c r="P326" i="34"/>
  <c r="B350" i="34"/>
  <c r="P318" i="34"/>
  <c r="Q801" i="31"/>
  <c r="Q722" i="31"/>
  <c r="Q720" i="31"/>
  <c r="Q806" i="31"/>
  <c r="B744" i="31"/>
  <c r="Q821" i="31"/>
  <c r="Q814" i="31"/>
  <c r="B294" i="34"/>
  <c r="P294" i="34"/>
  <c r="P343" i="34"/>
  <c r="P351" i="34"/>
  <c r="P375" i="34"/>
  <c r="P285" i="34"/>
  <c r="B320" i="34"/>
  <c r="B321" i="34"/>
  <c r="P306" i="34"/>
  <c r="B347" i="34"/>
  <c r="P256" i="34"/>
  <c r="P384" i="34"/>
  <c r="B384" i="34"/>
  <c r="P310" i="34"/>
  <c r="B253" i="34"/>
  <c r="P253" i="34"/>
  <c r="P295" i="34"/>
  <c r="B295" i="34"/>
  <c r="Q774" i="31"/>
  <c r="Q715" i="31"/>
  <c r="Q759" i="31"/>
  <c r="Q824" i="31"/>
  <c r="Q752" i="31"/>
  <c r="Q779" i="31"/>
  <c r="Q736" i="31"/>
  <c r="Q805" i="31"/>
  <c r="P272" i="34"/>
  <c r="B272" i="34"/>
  <c r="P284" i="34"/>
  <c r="P280" i="34"/>
  <c r="P308" i="34"/>
  <c r="B387" i="34"/>
  <c r="P387" i="34"/>
  <c r="P374" i="34"/>
  <c r="P338" i="34"/>
  <c r="B338" i="34"/>
  <c r="P305" i="34"/>
  <c r="B324" i="34"/>
  <c r="P324" i="34"/>
  <c r="P258" i="34"/>
  <c r="B258" i="34"/>
  <c r="P383" i="34"/>
  <c r="B383" i="34"/>
  <c r="B271" i="34"/>
  <c r="P271" i="34"/>
  <c r="P363" i="34"/>
  <c r="B363" i="34"/>
  <c r="P259" i="34"/>
  <c r="B259" i="34"/>
  <c r="B265" i="34"/>
  <c r="P265" i="34"/>
  <c r="B293" i="34"/>
  <c r="P293" i="34"/>
  <c r="B376" i="34"/>
  <c r="P376" i="34"/>
  <c r="P372" i="34"/>
  <c r="B372" i="34"/>
  <c r="P380" i="34"/>
  <c r="B380" i="34"/>
  <c r="B345" i="34"/>
  <c r="P345" i="34"/>
  <c r="B370" i="34"/>
  <c r="P370" i="34"/>
  <c r="B298" i="34"/>
  <c r="P298" i="34"/>
  <c r="B353" i="34"/>
  <c r="P353" i="34"/>
  <c r="P385" i="34"/>
  <c r="B385" i="34"/>
  <c r="B251" i="34"/>
  <c r="P251" i="34"/>
  <c r="B283" i="34"/>
  <c r="P283" i="34"/>
  <c r="B252" i="34"/>
  <c r="P252" i="34"/>
  <c r="B290" i="34"/>
  <c r="P290" i="34"/>
  <c r="P352" i="34"/>
  <c r="B352" i="34"/>
  <c r="B268" i="34"/>
  <c r="P268" i="34"/>
  <c r="P349" i="34"/>
  <c r="B349" i="34"/>
  <c r="B328" i="34"/>
  <c r="P328" i="34"/>
  <c r="B316" i="34"/>
  <c r="P316" i="34"/>
  <c r="B322" i="34"/>
  <c r="P322" i="34"/>
  <c r="B748" i="31"/>
  <c r="Q710" i="31"/>
  <c r="Q702" i="31"/>
  <c r="Q788" i="31"/>
  <c r="Q782" i="31"/>
  <c r="Q688" i="31"/>
  <c r="Q730" i="31"/>
  <c r="Q820" i="31"/>
  <c r="Q724" i="31"/>
  <c r="Q776" i="31"/>
  <c r="Q816" i="31"/>
  <c r="Q729" i="31"/>
  <c r="Q817" i="31"/>
  <c r="B704" i="31"/>
  <c r="Q704" i="31"/>
  <c r="Q793" i="31"/>
  <c r="Q766" i="31"/>
  <c r="Q698" i="31"/>
  <c r="Q777" i="31"/>
  <c r="Q728" i="31"/>
  <c r="Q769" i="31"/>
  <c r="B777" i="31"/>
  <c r="Q753" i="31"/>
  <c r="Q809" i="31"/>
  <c r="B707" i="31"/>
  <c r="Q708" i="31"/>
  <c r="Q717" i="31"/>
  <c r="Q721" i="31"/>
  <c r="Q789" i="31"/>
  <c r="B812" i="31"/>
  <c r="Q705" i="31"/>
  <c r="Q756" i="31"/>
  <c r="B701" i="31"/>
  <c r="Q797" i="31"/>
  <c r="Q803" i="31"/>
  <c r="Q780" i="31"/>
  <c r="Q773" i="31"/>
  <c r="Q781" i="31"/>
  <c r="Q818" i="31"/>
  <c r="Q716" i="31"/>
  <c r="Q770" i="31"/>
  <c r="Q731" i="31"/>
  <c r="Q732" i="31"/>
  <c r="Q813" i="31"/>
  <c r="Q822" i="31"/>
  <c r="Q737" i="31"/>
  <c r="B737" i="31"/>
  <c r="B711" i="31"/>
  <c r="Q711" i="31"/>
  <c r="Q696" i="31"/>
  <c r="Q808" i="31"/>
  <c r="Q723" i="31"/>
  <c r="B723" i="31"/>
  <c r="B794" i="31"/>
  <c r="Q794" i="31"/>
  <c r="Q697" i="31"/>
  <c r="B739" i="31"/>
  <c r="Q739" i="31"/>
  <c r="Q692" i="31"/>
  <c r="Q763" i="31"/>
  <c r="Q810" i="31"/>
  <c r="Q706" i="31"/>
  <c r="Q726" i="31"/>
  <c r="Q719" i="31"/>
  <c r="B790" i="31"/>
  <c r="Q790" i="31"/>
  <c r="Q713" i="31"/>
  <c r="B713" i="31"/>
  <c r="B787" i="31"/>
  <c r="Q787" i="31"/>
  <c r="Q712" i="31"/>
  <c r="B712" i="31"/>
  <c r="Q694" i="31"/>
  <c r="Q718" i="31"/>
  <c r="B718" i="31"/>
  <c r="B740" i="31"/>
  <c r="Q740" i="31"/>
  <c r="Q699" i="31"/>
  <c r="B699" i="31"/>
  <c r="Q771" i="31"/>
  <c r="B771" i="31"/>
  <c r="B749" i="31"/>
  <c r="Q749" i="31"/>
  <c r="B811" i="31"/>
  <c r="Q811" i="31"/>
  <c r="Q695" i="31"/>
  <c r="B695" i="31"/>
  <c r="B772" i="31"/>
  <c r="Q772" i="31"/>
  <c r="Q800" i="31"/>
  <c r="B800" i="31"/>
  <c r="B700" i="31"/>
  <c r="Q700" i="31"/>
  <c r="B689" i="31"/>
  <c r="Q689" i="31"/>
  <c r="B775" i="31"/>
  <c r="Q775" i="31"/>
  <c r="B785" i="31"/>
  <c r="Q785" i="31"/>
  <c r="Q738" i="31"/>
  <c r="B738" i="31"/>
  <c r="B791" i="31"/>
  <c r="Q791" i="31"/>
  <c r="B727" i="31"/>
  <c r="Q727" i="31"/>
  <c r="B735" i="31"/>
  <c r="Q735" i="31"/>
</calcChain>
</file>

<file path=xl/sharedStrings.xml><?xml version="1.0" encoding="utf-8"?>
<sst xmlns="http://schemas.openxmlformats.org/spreadsheetml/2006/main" count="919" uniqueCount="354">
  <si>
    <t>Alumiini</t>
  </si>
  <si>
    <t>Haponkestävä</t>
  </si>
  <si>
    <t>Ruostumaton</t>
  </si>
  <si>
    <t>ATT:</t>
  </si>
  <si>
    <t>Puhelin</t>
  </si>
  <si>
    <t>Tilaaja</t>
  </si>
  <si>
    <t>Yritys</t>
  </si>
  <si>
    <t>Osoite</t>
  </si>
  <si>
    <t>Tilaajan nimi</t>
  </si>
  <si>
    <t>Toimitus</t>
  </si>
  <si>
    <t xml:space="preserve"> Muu</t>
  </si>
  <si>
    <t>Toimitusosoite / Postinumero / Postitoimipaikka</t>
  </si>
  <si>
    <t>Yhteyshenkilö</t>
  </si>
  <si>
    <t>Toimitusaika</t>
  </si>
  <si>
    <t>Nouto</t>
  </si>
  <si>
    <t>Tilausvahvistus</t>
  </si>
  <si>
    <t>Toimitusohjeet</t>
  </si>
  <si>
    <t>Sähköposti</t>
  </si>
  <si>
    <t>A</t>
  </si>
  <si>
    <t>B</t>
  </si>
  <si>
    <t>Pakkaustapa</t>
  </si>
  <si>
    <t>Irtopakkauksina</t>
  </si>
  <si>
    <t>Lavalle</t>
  </si>
  <si>
    <t>/</t>
  </si>
  <si>
    <t>Väri</t>
  </si>
  <si>
    <t>Mitat</t>
  </si>
  <si>
    <t>Materiaali ja
ainevahvuus</t>
  </si>
  <si>
    <t>Sähköposti:</t>
  </si>
  <si>
    <t xml:space="preserve"> Sähköpostilla</t>
  </si>
  <si>
    <t>Loveuksen syvyys mm</t>
  </si>
  <si>
    <t>Loveuksen pituus mm</t>
  </si>
  <si>
    <t>Valitse kiinnitys-
sauman paikka</t>
  </si>
  <si>
    <t>Hyötyleveys mm</t>
  </si>
  <si>
    <t>Ainevahvuus</t>
  </si>
  <si>
    <t>KESPET-TILAUSLISTA</t>
  </si>
  <si>
    <t>MUUT TUOTTEET</t>
  </si>
  <si>
    <t>Asiakkaan tilausnro</t>
  </si>
  <si>
    <t>Asiakkaan merkki</t>
  </si>
  <si>
    <t>-</t>
  </si>
  <si>
    <t>10</t>
  </si>
  <si>
    <t>15</t>
  </si>
  <si>
    <t>20</t>
  </si>
  <si>
    <t>25</t>
  </si>
  <si>
    <t>32</t>
  </si>
  <si>
    <t>40</t>
  </si>
  <si>
    <t>50</t>
  </si>
  <si>
    <t>65</t>
  </si>
  <si>
    <t>80</t>
  </si>
  <si>
    <t>100</t>
  </si>
  <si>
    <t>125</t>
  </si>
  <si>
    <t>DN
mm</t>
  </si>
  <si>
    <t>Eristys-
kouru
sisä
Ø=mm</t>
  </si>
  <si>
    <t>Eristys-
vahvuus
s=mm</t>
  </si>
  <si>
    <t>Päällys-
teen 
ulko
d=mm</t>
  </si>
  <si>
    <t>12</t>
  </si>
  <si>
    <t>KESPET-PROFIILILEVYT</t>
  </si>
  <si>
    <t>20 A</t>
  </si>
  <si>
    <t>20 B</t>
  </si>
  <si>
    <t>20 R</t>
  </si>
  <si>
    <t>45 A</t>
  </si>
  <si>
    <t>45 B</t>
  </si>
  <si>
    <t>45 R</t>
  </si>
  <si>
    <t>HST</t>
  </si>
  <si>
    <t>suora</t>
  </si>
  <si>
    <t>taivutettu</t>
  </si>
  <si>
    <t>linkku</t>
  </si>
  <si>
    <t>Listamalli</t>
  </si>
  <si>
    <t>Lumiestelista A</t>
  </si>
  <si>
    <t>Lumiestelista B</t>
  </si>
  <si>
    <t>Pituus m</t>
  </si>
  <si>
    <t>pvm</t>
  </si>
  <si>
    <t>Määrä neliöinä</t>
  </si>
  <si>
    <t>Pituus mm</t>
  </si>
  <si>
    <t>Kyllä</t>
  </si>
  <si>
    <t>Ei</t>
  </si>
  <si>
    <t>C</t>
  </si>
  <si>
    <t>D</t>
  </si>
  <si>
    <t>E</t>
  </si>
  <si>
    <t>F</t>
  </si>
  <si>
    <t>G</t>
  </si>
  <si>
    <t>Malli</t>
  </si>
  <si>
    <t>Ulkokulmalista</t>
  </si>
  <si>
    <t>Sisäkulmalista</t>
  </si>
  <si>
    <t>Kanavalista</t>
  </si>
  <si>
    <t>Kanava-alakulmalista</t>
  </si>
  <si>
    <t>Profiilin liitos-/liikuntalista</t>
  </si>
  <si>
    <t>K-Lista 50x50</t>
  </si>
  <si>
    <t>Z-Lista 50x100x50</t>
  </si>
  <si>
    <t>K-Lista 100x100</t>
  </si>
  <si>
    <t>Z-Lista 50x50x50</t>
  </si>
  <si>
    <t>Harjalista, sileä</t>
  </si>
  <si>
    <t xml:space="preserve">Räystäslista </t>
  </si>
  <si>
    <t>Muuta huomioitavaa, esim. pakkaus</t>
  </si>
  <si>
    <t>Valitse etäisyysrenkaan materiaali</t>
  </si>
  <si>
    <t>Valitse etäisyysrenkaan teräslaji</t>
  </si>
  <si>
    <t>Valitse etäisyystapin teräslaji</t>
  </si>
  <si>
    <t>Valitse etäisyystapin materiaali</t>
  </si>
  <si>
    <t>H</t>
  </si>
  <si>
    <t>I</t>
  </si>
  <si>
    <t>J</t>
  </si>
  <si>
    <t>Malli 1</t>
  </si>
  <si>
    <t>Malli 2</t>
  </si>
  <si>
    <t>Malli 3</t>
  </si>
  <si>
    <t>Mitoita kehyspalkkilistat, joiden välille kotelo tulee</t>
  </si>
  <si>
    <t xml:space="preserve"> Malli 4: Roiskeveden estolevy</t>
  </si>
  <si>
    <t>Malli 5: Kehyspalkin kulman liikuntakotelo</t>
  </si>
  <si>
    <t xml:space="preserve">                         </t>
  </si>
  <si>
    <t>Jakoväli (vakio)</t>
  </si>
  <si>
    <t>Latta 30x3mm</t>
  </si>
  <si>
    <t>kulma 30x30x3mm</t>
  </si>
  <si>
    <t>U 20x40x20x2mm</t>
  </si>
  <si>
    <t>Pyörö 8mm</t>
  </si>
  <si>
    <t>010 424 5023</t>
  </si>
  <si>
    <t>Loveuksen
ulkohalkaisija
mm</t>
  </si>
  <si>
    <t>S.posti</t>
  </si>
  <si>
    <t>LVI- ja TEOLLISUUSPROSESSIPUTKISTOJEN</t>
  </si>
  <si>
    <t>PUTKIERISTYS TILAUSLOMAKE</t>
  </si>
  <si>
    <t>Huom:</t>
  </si>
  <si>
    <t>Tämän jälkeen voit valita välilehdistä haluamasi tilauskaavakkeen.</t>
  </si>
  <si>
    <t>Tilausmäärä kpl</t>
  </si>
  <si>
    <t>Tilausmäärä       kpl</t>
  </si>
  <si>
    <t>Muuta huomioitavaa, esim. pakkaus tai villat</t>
  </si>
  <si>
    <t>Poistetaanko lipat</t>
  </si>
  <si>
    <t>Tilausmäärä</t>
  </si>
  <si>
    <t>1,0</t>
  </si>
  <si>
    <t>R:t 1,5 xD</t>
  </si>
  <si>
    <t>R:t 2,5 x D</t>
  </si>
  <si>
    <t>R:t 3 x D</t>
  </si>
  <si>
    <t>R:t 5 x D</t>
  </si>
  <si>
    <t>muu mikä?</t>
  </si>
  <si>
    <t>Putkivaippa</t>
  </si>
  <si>
    <t>PIPE</t>
  </si>
  <si>
    <t>PVDF</t>
  </si>
  <si>
    <t>1,5xD</t>
  </si>
  <si>
    <t>T-liitos</t>
  </si>
  <si>
    <t>T</t>
  </si>
  <si>
    <t>2,5xD</t>
  </si>
  <si>
    <t>Käyrä90</t>
  </si>
  <si>
    <t>ELBOW90</t>
  </si>
  <si>
    <t>PVC</t>
  </si>
  <si>
    <t>3XD</t>
  </si>
  <si>
    <t>Käyrä45</t>
  </si>
  <si>
    <t>ELBOW45</t>
  </si>
  <si>
    <t>Kuumasinkitty</t>
  </si>
  <si>
    <t>KS</t>
  </si>
  <si>
    <t>5XD</t>
  </si>
  <si>
    <t>Käyrä muu aste</t>
  </si>
  <si>
    <t>ELBOW</t>
  </si>
  <si>
    <t>AL</t>
  </si>
  <si>
    <t>Kartio keskeinen</t>
  </si>
  <si>
    <t>REDUCER</t>
  </si>
  <si>
    <t>Stukkoalumiini</t>
  </si>
  <si>
    <t>ALST</t>
  </si>
  <si>
    <t>kartio epäkeskeinen</t>
  </si>
  <si>
    <t>EREDUCER</t>
  </si>
  <si>
    <t>RST</t>
  </si>
  <si>
    <t>pääte</t>
  </si>
  <si>
    <t>END</t>
  </si>
  <si>
    <t xml:space="preserve"> </t>
  </si>
  <si>
    <t>PUTKISTO TILAUSKAAVAKE</t>
  </si>
  <si>
    <t>osa</t>
  </si>
  <si>
    <t>materiaali</t>
  </si>
  <si>
    <t>väri</t>
  </si>
  <si>
    <t>Materiaali</t>
  </si>
  <si>
    <t>RR värinumero jos väripelti</t>
  </si>
  <si>
    <t>putkikoko</t>
  </si>
  <si>
    <t>eristys-vahvuus</t>
  </si>
  <si>
    <t>Ulkohalkaisija</t>
  </si>
  <si>
    <t>käyrän astemäärä</t>
  </si>
  <si>
    <t>käyrän säde</t>
  </si>
  <si>
    <t>haettu valmistussäde</t>
  </si>
  <si>
    <t>Putkikoko Kartion pienempään päähän tai T-liitokseen  mihin yhtyy</t>
  </si>
  <si>
    <t>Eristysvahvuus Kartion pienempääm päähän tai T-liitokseen  mihin yhtyy</t>
  </si>
  <si>
    <t>Kartion pienemmän pään halkaisja tai T-liitoksen halkaisija mihin yhtyy</t>
  </si>
  <si>
    <t>Määrä M/KPL</t>
  </si>
  <si>
    <t>Muuta huomiotavaa esim. käyrän sikkaussuunta</t>
  </si>
  <si>
    <t>LIIKUNTA</t>
  </si>
  <si>
    <t>Liikuntaliitin</t>
  </si>
  <si>
    <t>jolloin sen sivuun ilmestty musta nuoli harmaalla pohjalla. Klikkaa nuolta, jolloin avautuu alasvetovalikko valittavista osasta.</t>
  </si>
  <si>
    <t>Tämän jälkeen valitaan halutun osan putkikoko ja eristysvahvuus, jotka täytetään ao. kuvan mukaisille tilausriveille. (Mitat valitaan tilausrivien alasvetovalikoista)</t>
  </si>
  <si>
    <t>Käytä muuta huomioitavaa kenttää esim. halutetssasi muun kuin vakiomallin tai käyrän sikkausuunta.</t>
  </si>
  <si>
    <t>LV /IV</t>
  </si>
  <si>
    <t>DN</t>
  </si>
  <si>
    <t>T-kappale</t>
  </si>
  <si>
    <t>TK</t>
  </si>
  <si>
    <t>1xD</t>
  </si>
  <si>
    <t>Käyrä30</t>
  </si>
  <si>
    <t>ELBOW30</t>
  </si>
  <si>
    <t>IV- TILAUSKAAVAKE</t>
  </si>
  <si>
    <t>kanavakoko</t>
  </si>
  <si>
    <t>Kanavakoko kartion pienempään päähän tai T-liitokseen  mihin yhtyy</t>
  </si>
  <si>
    <t>Muuta huomiotavaa</t>
  </si>
  <si>
    <t>010 424 5017</t>
  </si>
  <si>
    <t>laippakotelo</t>
  </si>
  <si>
    <t>tilausnumero</t>
  </si>
  <si>
    <t>kartiopää</t>
  </si>
  <si>
    <t>asiakasnumero</t>
  </si>
  <si>
    <t>KOTELOIDEN TILAUSKAAVAKE</t>
  </si>
  <si>
    <t>Kotelon merkkaus</t>
  </si>
  <si>
    <t>lisäominaisuudet merkitse 1 jos tulee</t>
  </si>
  <si>
    <t>moniosaisen kotelon          H-mitta ja asento</t>
  </si>
  <si>
    <t>kotelomalli</t>
  </si>
  <si>
    <t>kpl määrä</t>
  </si>
  <si>
    <t>eristys mm</t>
  </si>
  <si>
    <t>merkki esim. linjanumero/alue</t>
  </si>
  <si>
    <t>merkki 2 esim. juokseva numerointi</t>
  </si>
  <si>
    <t>muuta huomioitavaa</t>
  </si>
  <si>
    <t>vahvistettu sauma</t>
  </si>
  <si>
    <t>3-os</t>
  </si>
  <si>
    <t>4-os</t>
  </si>
  <si>
    <t>Asento</t>
  </si>
  <si>
    <t>ohitus mm</t>
  </si>
  <si>
    <t>ohituksen paikka</t>
  </si>
  <si>
    <t>venttiilikotelo</t>
  </si>
  <si>
    <t>8</t>
  </si>
  <si>
    <t>600</t>
  </si>
  <si>
    <t>700</t>
  </si>
  <si>
    <t>800</t>
  </si>
  <si>
    <t>900</t>
  </si>
  <si>
    <t>1000</t>
  </si>
  <si>
    <t>150</t>
  </si>
  <si>
    <t>200</t>
  </si>
  <si>
    <t>250</t>
  </si>
  <si>
    <t>300</t>
  </si>
  <si>
    <t>350</t>
  </si>
  <si>
    <t>400</t>
  </si>
  <si>
    <t>500</t>
  </si>
  <si>
    <t>010 424 5040</t>
  </si>
  <si>
    <t>010 424 5045</t>
  </si>
  <si>
    <t>Pural</t>
  </si>
  <si>
    <t>PUR</t>
  </si>
  <si>
    <t>Alusinkitty</t>
  </si>
  <si>
    <t>AZ</t>
  </si>
  <si>
    <t xml:space="preserve"> LOVEUS TILAUSKAAVAKE</t>
  </si>
  <si>
    <t>Säiliövaippa</t>
  </si>
  <si>
    <t>SV</t>
  </si>
  <si>
    <t>Zeppeliinipääty</t>
  </si>
  <si>
    <t>Kartiopääty</t>
  </si>
  <si>
    <t>ZP</t>
  </si>
  <si>
    <t>KP</t>
  </si>
  <si>
    <t>Kartiokatto</t>
  </si>
  <si>
    <t>KAT</t>
  </si>
  <si>
    <t>KAPIT</t>
  </si>
  <si>
    <t>LISRAYSB</t>
  </si>
  <si>
    <t>Säiliön asento</t>
  </si>
  <si>
    <t>Eristys-vahvuus</t>
  </si>
  <si>
    <t>Pysty</t>
  </si>
  <si>
    <t>Vaaka</t>
  </si>
  <si>
    <t>Vaipan limitysmitta A-A</t>
  </si>
  <si>
    <t>Vaipan limitysmitta B-B</t>
  </si>
  <si>
    <t>Vaipan tai kartion pituus D</t>
  </si>
  <si>
    <t>Päädyn korkeus eristeen kanssa</t>
  </si>
  <si>
    <t>Alakartion pienenmmän pään halkaisija</t>
  </si>
  <si>
    <t>Määrä KPL</t>
  </si>
  <si>
    <t>Alakartio</t>
  </si>
  <si>
    <t>Ulkohalkaisija C</t>
  </si>
  <si>
    <t>pienet säiliöt</t>
  </si>
  <si>
    <t>isot säiliöt</t>
  </si>
  <si>
    <t>Päädyn saumamalli</t>
  </si>
  <si>
    <t>A vakiomalli sisällä</t>
  </si>
  <si>
    <t>B sisällä</t>
  </si>
  <si>
    <t>C ulkona</t>
  </si>
  <si>
    <t>D ulkona</t>
  </si>
  <si>
    <t>E sisällä</t>
  </si>
  <si>
    <t>F ulkona</t>
  </si>
  <si>
    <t>päädyt</t>
  </si>
  <si>
    <t>Tuleeko vaippaan tukikantti</t>
  </si>
  <si>
    <t xml:space="preserve">Kyllä </t>
  </si>
  <si>
    <t>Päädyn korkeus ilman eristettä</t>
  </si>
  <si>
    <t>SÄILIÖPÄÄLLYSTEET TILAUSKAAVAKE</t>
  </si>
  <si>
    <t>LISTAT TILAUSKAAVAKE</t>
  </si>
  <si>
    <t>Muuta huomioitavaa, esim. merkki</t>
  </si>
  <si>
    <t>Räystäslista halkaisija</t>
  </si>
  <si>
    <t>Profiilimalli</t>
  </si>
  <si>
    <t>Säiliön halkaisija A</t>
  </si>
  <si>
    <t>KATTILAN KEHYSPALKKILISTOJEN TILAUSKAAVAKE</t>
  </si>
  <si>
    <t>Mallien 1, 2 ja 3 A-mitta voidaan tehdä 200mm leveänä listana vesiuralla, jolloin se korvaa PSK standardin mukaisen erillisen roiskelevyn</t>
  </si>
  <si>
    <t>S235JRG2 (FE)</t>
  </si>
  <si>
    <t>AISI 304 (RST)</t>
  </si>
  <si>
    <t>AISI 316 (HST)</t>
  </si>
  <si>
    <t>Tuote</t>
  </si>
  <si>
    <t>Putki-/Kanavakoko tai Säiliön ulkohalkaisija      mm</t>
  </si>
  <si>
    <t>Eristysvahvuus mm</t>
  </si>
  <si>
    <t>yksikkö</t>
  </si>
  <si>
    <t>Etäisyystukirengas joustotapilla</t>
  </si>
  <si>
    <t>Etäisyystukirengas suorallatapilla</t>
  </si>
  <si>
    <t>Pyöristetty tukirengas joustotapilla</t>
  </si>
  <si>
    <t>Pyöristetty tukirengas suorallatapilla</t>
  </si>
  <si>
    <t>Lattatappi</t>
  </si>
  <si>
    <t>Kannatusteräs</t>
  </si>
  <si>
    <t>Villapiikki suora</t>
  </si>
  <si>
    <t>Villapiikki taivutettu</t>
  </si>
  <si>
    <t>TUKIRAUDAT KANAVILLE, SÄILIÖILLE JA LAITTEILLE</t>
  </si>
  <si>
    <t>Renkaan
nimellis-
etäisyys
mm</t>
  </si>
  <si>
    <t>Villapiikin tai Lattatapin      pituus                mm</t>
  </si>
  <si>
    <t>Pyöristetyn etäisyysrenkaan ulkohalkaisija</t>
  </si>
  <si>
    <t>TUKIRENKAAT PUTKISTOLLE JA KANAVILLE</t>
  </si>
  <si>
    <t>Putki-/Kanavakoko tai  kohteen ulkohalkaisija      mm</t>
  </si>
  <si>
    <t>Valitse etäisyystapin/ sisärenkaan teräslaji</t>
  </si>
  <si>
    <t>Tukirauta 360 pysty</t>
  </si>
  <si>
    <t>Tukirauta 120 vaaka</t>
  </si>
  <si>
    <t>Tukirauta 240 vaaka</t>
  </si>
  <si>
    <t>Tukirauta 360 pulttiliitos sisärenkaalla</t>
  </si>
  <si>
    <t>Tukirauta 120 lämpökatkolla</t>
  </si>
  <si>
    <t>Tukirauta 360  pysty</t>
  </si>
  <si>
    <t>Tukirauta 120  vaaka</t>
  </si>
  <si>
    <t>Tukirauta 240  vaaka</t>
  </si>
  <si>
    <t>Tukirauta 360 lämpökatkolla</t>
  </si>
  <si>
    <t>Tukirauta 360 lämpökatkolla ja sisärenkaalla</t>
  </si>
  <si>
    <t>TUKIRENKAAT PUTKISTOILLE ALLE 250° C</t>
  </si>
  <si>
    <t>TUKIRENKAAT PUTKISTOILLE YLI 250° C</t>
  </si>
  <si>
    <t xml:space="preserve">Tukirauta 360 pulttiliitos </t>
  </si>
  <si>
    <t>Tukirauta 360 pulttiliitos</t>
  </si>
  <si>
    <t>Tukirauta 240  lämpökatkolla</t>
  </si>
  <si>
    <t>Tukirauta 240 lämpökatkolla</t>
  </si>
  <si>
    <t>Renkaan
ulkohalkaisija
mm</t>
  </si>
  <si>
    <t>Muuta huomioitavaa, esim. pakkaus tai merkintä</t>
  </si>
  <si>
    <t>Muu mikä?</t>
  </si>
  <si>
    <t>Eristysvahvuus Kartion pienempään päähän tai T-liitokseen  mihin yhtyy</t>
  </si>
  <si>
    <t>Määrä</t>
  </si>
  <si>
    <t xml:space="preserve">M </t>
  </si>
  <si>
    <t>M2</t>
  </si>
  <si>
    <t>PKT</t>
  </si>
  <si>
    <t>RLL</t>
  </si>
  <si>
    <t>KPL</t>
  </si>
  <si>
    <t>Pituus</t>
  </si>
  <si>
    <t>Muuta huomiotavaa esim. Merkki</t>
  </si>
  <si>
    <t>Valitun osan tai materiaalin mukaan ilmestyy kenttiin pyyntö mitä tietoja vielä tarvitaan</t>
  </si>
  <si>
    <t>Aloita valitsemalla tilaustiedot-välilehti. Täytä tähän yrityksesi, yhteystietosi, sekä toimitus- ja maksutapa yms.</t>
  </si>
  <si>
    <t>Osien vakiomallit ja osien kuvat löydät "Vakiomallit" -välilehdeltä.</t>
  </si>
  <si>
    <t xml:space="preserve">Esimerkki putkistotilauksesta: Valitaan ensimmäiseksi osa; klikkaa "osa"-kohtaa, </t>
  </si>
  <si>
    <r>
      <rPr>
        <b/>
        <sz val="10"/>
        <rFont val="Arial"/>
        <family val="2"/>
      </rPr>
      <t>Tietyt mitat täydentyvät automaattisest</t>
    </r>
    <r>
      <rPr>
        <sz val="10"/>
        <rFont val="Arial"/>
        <family val="2"/>
      </rPr>
      <t>i annettujen mittojen perusteella,</t>
    </r>
  </si>
  <si>
    <t>kuten tässä tapauksessa käyrän ulkohalkaisija ja astemäärä, kun olet valinnut eristyskourun sisähalkaisijan ja eristysvahvuuden.</t>
  </si>
  <si>
    <t>Tämän jälkeen kirjoita tuotteen riville haluttu määrä, sekä mahdolliset lisätiedot "muuta huomioitavaa" kohtaan.</t>
  </si>
  <si>
    <t>Voit tilata useita vaippoja, käyriä, jne. eri mitoilla, täytä niiden tiedot omille tilausriveilleen.</t>
  </si>
  <si>
    <t>Täytettyänne lomakkeet, lähettäkää excel tiedosto myynnillemme sähköpostilla</t>
  </si>
  <si>
    <t>tai suoraan vastuumyyjällenne.</t>
  </si>
  <si>
    <t>Muuta huomioitavaa esim. pakkusmerkintä</t>
  </si>
  <si>
    <t>yläpää</t>
  </si>
  <si>
    <t xml:space="preserve">alapää </t>
  </si>
  <si>
    <t>ylä- ja alapää</t>
  </si>
  <si>
    <t>vaaka</t>
  </si>
  <si>
    <t>Päädyn asento</t>
  </si>
  <si>
    <t>vers.5.2.</t>
  </si>
  <si>
    <t>vaajakoski@isopartner.fi, helsinki@isopartner.fi, tampere@isopartner.fi, turku@isopartner.fi</t>
  </si>
  <si>
    <t>Ohjeistus ISOPARTNER- Tilauskaavakkeiden täyttämiseen</t>
  </si>
  <si>
    <t>Isopartner Vaajakoski</t>
  </si>
  <si>
    <t>Isopartner Helsinki</t>
  </si>
  <si>
    <t>Isopartner Tampere</t>
  </si>
  <si>
    <t>Isopartner Turku</t>
  </si>
  <si>
    <t>vaajakoski@isopartner.fi</t>
  </si>
  <si>
    <t>Isopartner Vantaa</t>
  </si>
  <si>
    <t>010 452 9900</t>
  </si>
  <si>
    <t xml:space="preserve"> Isopartner -toimitus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</si>
</sst>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0.00000"/>
  </numFmts>
  <fonts count="30" x14ac:knownFonts="1">
    <font>
      <sz val="10"/>
      <name val="Arial"/>
    </font>
    <font>
      <u/>
      <sz val="10"/>
      <color indexed="12"/>
      <name val="Arial"/>
      <family val="2"/>
    </font>
    <font>
      <sz val="10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9"/>
      <color indexed="12"/>
      <name val="Arial"/>
      <family val="2"/>
    </font>
    <font>
      <b/>
      <sz val="14"/>
      <name val="BankGothic Md BT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rgb="FF0070C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/>
      <top/>
      <bottom style="medium">
        <color indexed="63"/>
      </bottom>
      <diagonal/>
    </border>
    <border>
      <left style="medium">
        <color indexed="64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/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3"/>
      </right>
      <top style="medium">
        <color indexed="64"/>
      </top>
      <bottom/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 style="medium">
        <color indexed="63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3"/>
      </left>
      <right style="medium">
        <color indexed="63"/>
      </right>
      <top/>
      <bottom style="medium">
        <color indexed="64"/>
      </bottom>
      <diagonal/>
    </border>
    <border>
      <left style="medium">
        <color indexed="64"/>
      </left>
      <right style="medium">
        <color indexed="63"/>
      </right>
      <top/>
      <bottom style="medium">
        <color indexed="64"/>
      </bottom>
      <diagonal/>
    </border>
    <border>
      <left style="medium">
        <color indexed="63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3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3"/>
      </left>
      <right style="medium">
        <color indexed="63"/>
      </right>
      <top/>
      <bottom/>
      <diagonal/>
    </border>
    <border>
      <left style="medium">
        <color indexed="63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44" fontId="22" fillId="0" borderId="0" applyFont="0" applyFill="0" applyBorder="0" applyAlignment="0" applyProtection="0"/>
  </cellStyleXfs>
  <cellXfs count="517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0" fontId="9" fillId="2" borderId="0" xfId="0" applyFont="1" applyFill="1" applyAlignment="1">
      <alignment horizontal="center"/>
    </xf>
    <xf numFmtId="0" fontId="8" fillId="2" borderId="0" xfId="0" applyFont="1" applyFill="1"/>
    <xf numFmtId="0" fontId="5" fillId="2" borderId="1" xfId="0" applyFont="1" applyFill="1" applyBorder="1"/>
    <xf numFmtId="0" fontId="5" fillId="2" borderId="0" xfId="0" applyFont="1" applyFill="1"/>
    <xf numFmtId="0" fontId="4" fillId="2" borderId="0" xfId="0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14" fillId="2" borderId="0" xfId="0" applyFont="1" applyFill="1" applyAlignment="1">
      <alignment vertical="top"/>
    </xf>
    <xf numFmtId="0" fontId="15" fillId="2" borderId="0" xfId="0" applyFont="1" applyFill="1"/>
    <xf numFmtId="0" fontId="15" fillId="2" borderId="0" xfId="0" applyFont="1" applyFill="1" applyAlignment="1">
      <alignment vertical="top"/>
    </xf>
    <xf numFmtId="0" fontId="5" fillId="2" borderId="2" xfId="0" applyFont="1" applyFill="1" applyBorder="1"/>
    <xf numFmtId="0" fontId="6" fillId="2" borderId="0" xfId="0" applyFont="1" applyFill="1"/>
    <xf numFmtId="0" fontId="6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6" fillId="2" borderId="0" xfId="0" quotePrefix="1" applyFont="1" applyFill="1"/>
    <xf numFmtId="0" fontId="6" fillId="2" borderId="0" xfId="0" applyFont="1" applyFill="1" applyAlignment="1">
      <alignment horizontal="right"/>
    </xf>
    <xf numFmtId="0" fontId="5" fillId="2" borderId="0" xfId="0" quotePrefix="1" applyFont="1" applyFill="1"/>
    <xf numFmtId="0" fontId="5" fillId="2" borderId="0" xfId="0" applyFont="1" applyFill="1" applyAlignment="1" applyProtection="1">
      <alignment horizontal="left" vertical="top"/>
      <protection locked="0"/>
    </xf>
    <xf numFmtId="0" fontId="7" fillId="2" borderId="0" xfId="0" applyFont="1" applyFill="1" applyAlignment="1">
      <alignment horizontal="center"/>
    </xf>
    <xf numFmtId="0" fontId="9" fillId="3" borderId="1" xfId="0" applyFont="1" applyFill="1" applyBorder="1" applyAlignment="1">
      <alignment wrapText="1"/>
    </xf>
    <xf numFmtId="0" fontId="5" fillId="3" borderId="1" xfId="0" applyFont="1" applyFill="1" applyBorder="1"/>
    <xf numFmtId="0" fontId="5" fillId="3" borderId="0" xfId="0" applyFont="1" applyFill="1"/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10" fontId="7" fillId="3" borderId="1" xfId="0" applyNumberFormat="1" applyFont="1" applyFill="1" applyBorder="1"/>
    <xf numFmtId="0" fontId="9" fillId="2" borderId="0" xfId="0" applyFont="1" applyFill="1" applyAlignment="1">
      <alignment horizontal="left"/>
    </xf>
    <xf numFmtId="0" fontId="7" fillId="3" borderId="0" xfId="0" applyFont="1" applyFill="1"/>
    <xf numFmtId="164" fontId="7" fillId="3" borderId="1" xfId="0" applyNumberFormat="1" applyFont="1" applyFill="1" applyBorder="1" applyAlignment="1">
      <alignment horizontal="center"/>
    </xf>
    <xf numFmtId="10" fontId="7" fillId="3" borderId="1" xfId="0" applyNumberFormat="1" applyFont="1" applyFill="1" applyBorder="1" applyAlignment="1">
      <alignment horizontal="center"/>
    </xf>
    <xf numFmtId="0" fontId="7" fillId="2" borderId="0" xfId="0" applyFont="1" applyFill="1"/>
    <xf numFmtId="0" fontId="5" fillId="2" borderId="1" xfId="0" applyFont="1" applyFill="1" applyBorder="1" applyAlignment="1">
      <alignment horizontal="center"/>
    </xf>
    <xf numFmtId="0" fontId="5" fillId="3" borderId="3" xfId="0" applyFont="1" applyFill="1" applyBorder="1"/>
    <xf numFmtId="0" fontId="5" fillId="3" borderId="4" xfId="0" applyFont="1" applyFill="1" applyBorder="1"/>
    <xf numFmtId="0" fontId="7" fillId="3" borderId="4" xfId="0" applyFont="1" applyFill="1" applyBorder="1"/>
    <xf numFmtId="0" fontId="7" fillId="3" borderId="4" xfId="0" applyFont="1" applyFill="1" applyBorder="1" applyAlignment="1">
      <alignment horizontal="center"/>
    </xf>
    <xf numFmtId="0" fontId="5" fillId="3" borderId="7" xfId="0" applyFont="1" applyFill="1" applyBorder="1"/>
    <xf numFmtId="0" fontId="5" fillId="2" borderId="11" xfId="0" applyFont="1" applyFill="1" applyBorder="1"/>
    <xf numFmtId="0" fontId="5" fillId="2" borderId="14" xfId="0" applyFont="1" applyFill="1" applyBorder="1"/>
    <xf numFmtId="0" fontId="7" fillId="3" borderId="15" xfId="0" applyFont="1" applyFill="1" applyBorder="1"/>
    <xf numFmtId="0" fontId="9" fillId="2" borderId="1" xfId="0" applyFont="1" applyFill="1" applyBorder="1"/>
    <xf numFmtId="0" fontId="8" fillId="2" borderId="1" xfId="0" applyFont="1" applyFill="1" applyBorder="1"/>
    <xf numFmtId="0" fontId="0" fillId="0" borderId="1" xfId="0" applyBorder="1" applyAlignment="1">
      <alignment horizontal="center"/>
    </xf>
    <xf numFmtId="0" fontId="9" fillId="2" borderId="15" xfId="0" applyFont="1" applyFill="1" applyBorder="1"/>
    <xf numFmtId="0" fontId="9" fillId="2" borderId="16" xfId="0" applyFont="1" applyFill="1" applyBorder="1"/>
    <xf numFmtId="0" fontId="0" fillId="0" borderId="4" xfId="0" applyBorder="1" applyAlignment="1">
      <alignment horizontal="center"/>
    </xf>
    <xf numFmtId="0" fontId="9" fillId="2" borderId="4" xfId="0" applyFont="1" applyFill="1" applyBorder="1"/>
    <xf numFmtId="0" fontId="8" fillId="2" borderId="4" xfId="0" applyFont="1" applyFill="1" applyBorder="1"/>
    <xf numFmtId="0" fontId="7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0" xfId="0" applyFont="1" applyFill="1" applyProtection="1"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right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1" fillId="2" borderId="0" xfId="1" applyFill="1" applyAlignment="1" applyProtection="1">
      <protection locked="0"/>
    </xf>
    <xf numFmtId="0" fontId="6" fillId="2" borderId="0" xfId="0" applyFont="1" applyFill="1" applyProtection="1">
      <protection locked="0"/>
    </xf>
    <xf numFmtId="0" fontId="16" fillId="2" borderId="0" xfId="1" applyFont="1" applyFill="1" applyBorder="1" applyAlignment="1" applyProtection="1">
      <alignment horizontal="left"/>
      <protection locked="0"/>
    </xf>
    <xf numFmtId="0" fontId="6" fillId="2" borderId="0" xfId="0" quotePrefix="1" applyFont="1" applyFill="1" applyProtection="1">
      <protection locked="0"/>
    </xf>
    <xf numFmtId="0" fontId="10" fillId="2" borderId="0" xfId="0" applyFont="1" applyFill="1" applyProtection="1">
      <protection locked="0"/>
    </xf>
    <xf numFmtId="0" fontId="5" fillId="2" borderId="0" xfId="0" quotePrefix="1" applyFont="1" applyFill="1" applyProtection="1">
      <protection locked="0"/>
    </xf>
    <xf numFmtId="0" fontId="5" fillId="2" borderId="18" xfId="0" applyFont="1" applyFill="1" applyBorder="1" applyProtection="1">
      <protection locked="0"/>
    </xf>
    <xf numFmtId="0" fontId="5" fillId="2" borderId="3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/>
      <protection hidden="1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right"/>
    </xf>
    <xf numFmtId="0" fontId="7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/>
      <protection hidden="1"/>
    </xf>
    <xf numFmtId="0" fontId="5" fillId="2" borderId="22" xfId="0" applyFont="1" applyFill="1" applyBorder="1" applyAlignment="1" applyProtection="1">
      <alignment horizontal="center"/>
      <protection locked="0"/>
    </xf>
    <xf numFmtId="0" fontId="7" fillId="3" borderId="0" xfId="0" applyFont="1" applyFill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8" fillId="2" borderId="7" xfId="0" applyFont="1" applyFill="1" applyBorder="1"/>
    <xf numFmtId="0" fontId="8" fillId="2" borderId="3" xfId="0" applyFont="1" applyFill="1" applyBorder="1"/>
    <xf numFmtId="0" fontId="0" fillId="0" borderId="0" xfId="0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0" fillId="2" borderId="0" xfId="0" applyFill="1" applyAlignment="1">
      <alignment horizontal="right"/>
    </xf>
    <xf numFmtId="49" fontId="5" fillId="2" borderId="18" xfId="0" applyNumberFormat="1" applyFont="1" applyFill="1" applyBorder="1" applyProtection="1">
      <protection locked="0"/>
    </xf>
    <xf numFmtId="49" fontId="5" fillId="2" borderId="18" xfId="0" applyNumberFormat="1" applyFont="1" applyFill="1" applyBorder="1" applyAlignment="1" applyProtection="1">
      <alignment horizontal="left"/>
      <protection locked="0"/>
    </xf>
    <xf numFmtId="0" fontId="7" fillId="2" borderId="1" xfId="0" applyFont="1" applyFill="1" applyBorder="1" applyAlignment="1" applyProtection="1">
      <alignment horizontal="center"/>
      <protection locked="0" hidden="1"/>
    </xf>
    <xf numFmtId="0" fontId="5" fillId="0" borderId="0" xfId="0" applyFont="1"/>
    <xf numFmtId="0" fontId="5" fillId="2" borderId="22" xfId="0" applyFont="1" applyFill="1" applyBorder="1"/>
    <xf numFmtId="0" fontId="7" fillId="2" borderId="1" xfId="0" applyFont="1" applyFill="1" applyBorder="1" applyAlignment="1" applyProtection="1">
      <alignment horizontal="center" wrapText="1"/>
      <protection locked="0" hidden="1"/>
    </xf>
    <xf numFmtId="0" fontId="5" fillId="2" borderId="21" xfId="0" applyFont="1" applyFill="1" applyBorder="1"/>
    <xf numFmtId="0" fontId="14" fillId="2" borderId="0" xfId="0" applyFont="1" applyFill="1" applyAlignment="1">
      <alignment horizontal="left"/>
    </xf>
    <xf numFmtId="0" fontId="14" fillId="2" borderId="0" xfId="0" applyFont="1" applyFill="1"/>
    <xf numFmtId="0" fontId="10" fillId="2" borderId="0" xfId="0" applyFont="1" applyFill="1"/>
    <xf numFmtId="49" fontId="5" fillId="2" borderId="0" xfId="0" applyNumberFormat="1" applyFont="1" applyFill="1"/>
    <xf numFmtId="0" fontId="12" fillId="0" borderId="0" xfId="0" applyFont="1"/>
    <xf numFmtId="0" fontId="10" fillId="0" borderId="0" xfId="0" applyFont="1"/>
    <xf numFmtId="0" fontId="24" fillId="4" borderId="0" xfId="0" applyFont="1" applyFill="1"/>
    <xf numFmtId="0" fontId="25" fillId="3" borderId="1" xfId="0" applyFont="1" applyFill="1" applyBorder="1"/>
    <xf numFmtId="0" fontId="24" fillId="4" borderId="1" xfId="0" applyFont="1" applyFill="1" applyBorder="1"/>
    <xf numFmtId="0" fontId="24" fillId="4" borderId="1" xfId="0" applyFont="1" applyFill="1" applyBorder="1" applyAlignment="1" applyProtection="1">
      <alignment horizontal="center"/>
      <protection hidden="1"/>
    </xf>
    <xf numFmtId="0" fontId="24" fillId="4" borderId="1" xfId="0" applyFont="1" applyFill="1" applyBorder="1" applyAlignment="1">
      <alignment horizontal="center"/>
    </xf>
    <xf numFmtId="0" fontId="5" fillId="4" borderId="1" xfId="0" applyFont="1" applyFill="1" applyBorder="1"/>
    <xf numFmtId="0" fontId="7" fillId="3" borderId="1" xfId="0" quotePrefix="1" applyFont="1" applyFill="1" applyBorder="1"/>
    <xf numFmtId="0" fontId="5" fillId="0" borderId="1" xfId="0" applyFont="1" applyBorder="1"/>
    <xf numFmtId="49" fontId="5" fillId="3" borderId="1" xfId="0" applyNumberFormat="1" applyFont="1" applyFill="1" applyBorder="1"/>
    <xf numFmtId="49" fontId="5" fillId="3" borderId="26" xfId="2" applyNumberFormat="1" applyFont="1" applyFill="1" applyBorder="1" applyAlignment="1" applyProtection="1">
      <alignment horizontal="center" wrapText="1"/>
      <protection hidden="1"/>
    </xf>
    <xf numFmtId="0" fontId="5" fillId="3" borderId="26" xfId="2" applyFont="1" applyFill="1" applyBorder="1" applyAlignment="1" applyProtection="1">
      <alignment horizontal="center" wrapText="1"/>
      <protection hidden="1"/>
    </xf>
    <xf numFmtId="0" fontId="21" fillId="3" borderId="26" xfId="2" applyFill="1" applyBorder="1" applyAlignment="1">
      <alignment vertical="justify"/>
    </xf>
    <xf numFmtId="0" fontId="5" fillId="3" borderId="1" xfId="2" applyFont="1" applyFill="1" applyBorder="1" applyAlignment="1" applyProtection="1">
      <alignment horizontal="center"/>
      <protection hidden="1"/>
    </xf>
    <xf numFmtId="0" fontId="5" fillId="3" borderId="1" xfId="2" applyFont="1" applyFill="1" applyBorder="1" applyAlignment="1" applyProtection="1">
      <alignment horizontal="center" wrapText="1"/>
      <protection hidden="1"/>
    </xf>
    <xf numFmtId="0" fontId="21" fillId="4" borderId="1" xfId="2" applyFill="1" applyBorder="1" applyAlignment="1">
      <alignment horizontal="center"/>
    </xf>
    <xf numFmtId="0" fontId="5" fillId="4" borderId="1" xfId="2" applyFont="1" applyFill="1" applyBorder="1" applyAlignment="1" applyProtection="1">
      <alignment horizontal="center"/>
      <protection hidden="1"/>
    </xf>
    <xf numFmtId="0" fontId="0" fillId="4" borderId="1" xfId="0" applyFill="1" applyBorder="1" applyAlignment="1">
      <alignment horizontal="center"/>
    </xf>
    <xf numFmtId="0" fontId="5" fillId="0" borderId="0" xfId="3" applyProtection="1">
      <protection hidden="1"/>
    </xf>
    <xf numFmtId="0" fontId="0" fillId="0" borderId="0" xfId="0" applyProtection="1">
      <protection hidden="1"/>
    </xf>
    <xf numFmtId="0" fontId="7" fillId="3" borderId="1" xfId="0" applyFont="1" applyFill="1" applyBorder="1" applyProtection="1">
      <protection hidden="1"/>
    </xf>
    <xf numFmtId="0" fontId="7" fillId="3" borderId="0" xfId="0" applyFont="1" applyFill="1" applyProtection="1">
      <protection hidden="1"/>
    </xf>
    <xf numFmtId="0" fontId="25" fillId="3" borderId="1" xfId="0" applyFont="1" applyFill="1" applyBorder="1" applyProtection="1">
      <protection hidden="1"/>
    </xf>
    <xf numFmtId="0" fontId="5" fillId="3" borderId="0" xfId="0" applyFont="1" applyFill="1" applyProtection="1">
      <protection hidden="1"/>
    </xf>
    <xf numFmtId="0" fontId="7" fillId="3" borderId="0" xfId="0" applyFont="1" applyFill="1" applyAlignment="1" applyProtection="1">
      <alignment horizontal="center"/>
      <protection hidden="1"/>
    </xf>
    <xf numFmtId="0" fontId="0" fillId="0" borderId="52" xfId="0" applyBorder="1" applyAlignment="1" applyProtection="1">
      <alignment horizontal="center"/>
      <protection hidden="1"/>
    </xf>
    <xf numFmtId="0" fontId="0" fillId="0" borderId="53" xfId="0" applyBorder="1" applyAlignment="1" applyProtection="1">
      <alignment horizontal="center" vertical="center"/>
      <protection hidden="1"/>
    </xf>
    <xf numFmtId="0" fontId="0" fillId="0" borderId="54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6" fillId="0" borderId="0" xfId="0" applyFont="1" applyProtection="1"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wrapText="1"/>
      <protection hidden="1"/>
    </xf>
    <xf numFmtId="14" fontId="5" fillId="0" borderId="0" xfId="0" applyNumberFormat="1" applyFont="1" applyAlignment="1" applyProtection="1">
      <alignment horizontal="center" vertical="center" wrapText="1"/>
      <protection hidden="1"/>
    </xf>
    <xf numFmtId="14" fontId="5" fillId="0" borderId="0" xfId="0" applyNumberFormat="1" applyFont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8" fillId="0" borderId="0" xfId="3" applyFont="1" applyAlignment="1" applyProtection="1">
      <alignment horizontal="left"/>
      <protection hidden="1"/>
    </xf>
    <xf numFmtId="0" fontId="18" fillId="0" borderId="27" xfId="3" applyFont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5" fillId="0" borderId="6" xfId="3" applyBorder="1" applyAlignment="1">
      <alignment horizontal="center"/>
    </xf>
    <xf numFmtId="0" fontId="5" fillId="0" borderId="19" xfId="3" applyBorder="1" applyAlignment="1">
      <alignment horizontal="center"/>
    </xf>
    <xf numFmtId="0" fontId="5" fillId="0" borderId="0" xfId="3"/>
    <xf numFmtId="0" fontId="10" fillId="0" borderId="0" xfId="3" applyFont="1" applyProtection="1">
      <protection hidden="1"/>
    </xf>
    <xf numFmtId="0" fontId="14" fillId="0" borderId="31" xfId="3" applyFont="1" applyBorder="1" applyAlignment="1" applyProtection="1">
      <alignment wrapText="1"/>
      <protection hidden="1"/>
    </xf>
    <xf numFmtId="0" fontId="14" fillId="0" borderId="32" xfId="3" applyFont="1" applyBorder="1" applyAlignment="1" applyProtection="1">
      <alignment wrapText="1"/>
      <protection hidden="1"/>
    </xf>
    <xf numFmtId="0" fontId="14" fillId="5" borderId="33" xfId="3" applyFont="1" applyFill="1" applyBorder="1" applyAlignment="1">
      <alignment horizontal="center" vertical="center" wrapText="1"/>
    </xf>
    <xf numFmtId="0" fontId="14" fillId="5" borderId="34" xfId="3" applyFont="1" applyFill="1" applyBorder="1" applyAlignment="1">
      <alignment horizontal="center" vertical="center" wrapText="1"/>
    </xf>
    <xf numFmtId="0" fontId="14" fillId="5" borderId="35" xfId="3" applyFont="1" applyFill="1" applyBorder="1" applyAlignment="1">
      <alignment horizontal="center" vertical="center" wrapText="1"/>
    </xf>
    <xf numFmtId="0" fontId="14" fillId="5" borderId="20" xfId="3" applyFont="1" applyFill="1" applyBorder="1" applyAlignment="1">
      <alignment horizontal="center" vertical="center" wrapText="1"/>
    </xf>
    <xf numFmtId="0" fontId="14" fillId="5" borderId="36" xfId="3" applyFont="1" applyFill="1" applyBorder="1" applyAlignment="1">
      <alignment horizontal="center" vertical="center" wrapText="1"/>
    </xf>
    <xf numFmtId="0" fontId="10" fillId="0" borderId="0" xfId="3" applyFont="1"/>
    <xf numFmtId="0" fontId="20" fillId="0" borderId="37" xfId="0" applyFont="1" applyBorder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15" xfId="0" applyFont="1" applyBorder="1" applyAlignment="1" applyProtection="1">
      <alignment horizontal="center"/>
      <protection locked="0" hidden="1"/>
    </xf>
    <xf numFmtId="0" fontId="20" fillId="0" borderId="1" xfId="0" applyFont="1" applyBorder="1" applyAlignment="1" applyProtection="1">
      <alignment horizontal="center"/>
      <protection locked="0" hidden="1"/>
    </xf>
    <xf numFmtId="0" fontId="7" fillId="2" borderId="3" xfId="0" applyFont="1" applyFill="1" applyBorder="1" applyAlignment="1" applyProtection="1">
      <alignment horizontal="center"/>
      <protection locked="0" hidden="1"/>
    </xf>
    <xf numFmtId="0" fontId="20" fillId="0" borderId="38" xfId="0" applyFont="1" applyBorder="1" applyAlignment="1" applyProtection="1">
      <alignment horizontal="center"/>
      <protection locked="0" hidden="1"/>
    </xf>
    <xf numFmtId="0" fontId="7" fillId="2" borderId="17" xfId="0" applyFont="1" applyFill="1" applyBorder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5" fillId="0" borderId="0" xfId="3" applyProtection="1">
      <protection locked="0" hidden="1"/>
    </xf>
    <xf numFmtId="0" fontId="20" fillId="0" borderId="39" xfId="0" applyFont="1" applyBorder="1" applyAlignment="1" applyProtection="1">
      <alignment horizontal="center"/>
      <protection locked="0" hidden="1"/>
    </xf>
    <xf numFmtId="0" fontId="20" fillId="0" borderId="40" xfId="0" applyFont="1" applyBorder="1" applyAlignment="1" applyProtection="1">
      <alignment horizontal="center"/>
      <protection locked="0" hidden="1"/>
    </xf>
    <xf numFmtId="0" fontId="7" fillId="2" borderId="40" xfId="0" applyFont="1" applyFill="1" applyBorder="1" applyAlignment="1" applyProtection="1">
      <alignment horizontal="center"/>
      <protection locked="0" hidden="1"/>
    </xf>
    <xf numFmtId="0" fontId="7" fillId="2" borderId="41" xfId="0" applyFont="1" applyFill="1" applyBorder="1" applyAlignment="1" applyProtection="1">
      <alignment horizontal="center"/>
      <protection locked="0" hidden="1"/>
    </xf>
    <xf numFmtId="0" fontId="20" fillId="0" borderId="42" xfId="0" applyFont="1" applyBorder="1" applyAlignment="1" applyProtection="1">
      <alignment horizontal="center"/>
      <protection locked="0" hidden="1"/>
    </xf>
    <xf numFmtId="0" fontId="7" fillId="2" borderId="43" xfId="0" applyFont="1" applyFill="1" applyBorder="1" applyAlignment="1" applyProtection="1">
      <alignment horizontal="center"/>
      <protection locked="0" hidden="1"/>
    </xf>
    <xf numFmtId="0" fontId="5" fillId="0" borderId="0" xfId="3" applyProtection="1">
      <protection locked="0"/>
    </xf>
    <xf numFmtId="0" fontId="0" fillId="0" borderId="0" xfId="0" applyProtection="1">
      <protection locked="0"/>
    </xf>
    <xf numFmtId="0" fontId="0" fillId="6" borderId="0" xfId="0" applyFill="1"/>
    <xf numFmtId="0" fontId="7" fillId="6" borderId="0" xfId="0" applyFont="1" applyFill="1" applyAlignment="1">
      <alignment horizontal="center"/>
    </xf>
    <xf numFmtId="0" fontId="7" fillId="6" borderId="14" xfId="0" applyFont="1" applyFill="1" applyBorder="1"/>
    <xf numFmtId="0" fontId="0" fillId="6" borderId="13" xfId="0" applyFill="1" applyBorder="1"/>
    <xf numFmtId="0" fontId="5" fillId="6" borderId="25" xfId="0" applyFont="1" applyFill="1" applyBorder="1" applyAlignment="1" applyProtection="1">
      <alignment horizontal="center"/>
      <protection locked="0"/>
    </xf>
    <xf numFmtId="0" fontId="7" fillId="6" borderId="4" xfId="0" applyFont="1" applyFill="1" applyBorder="1" applyAlignment="1" applyProtection="1">
      <alignment horizontal="center"/>
      <protection locked="0"/>
    </xf>
    <xf numFmtId="0" fontId="7" fillId="6" borderId="7" xfId="0" applyFont="1" applyFill="1" applyBorder="1" applyAlignment="1" applyProtection="1">
      <alignment horizontal="center"/>
      <protection locked="0"/>
    </xf>
    <xf numFmtId="0" fontId="5" fillId="6" borderId="7" xfId="0" applyFont="1" applyFill="1" applyBorder="1" applyAlignment="1" applyProtection="1">
      <alignment horizontal="center"/>
      <protection locked="0"/>
    </xf>
    <xf numFmtId="0" fontId="5" fillId="6" borderId="22" xfId="0" applyFont="1" applyFill="1" applyBorder="1" applyAlignment="1" applyProtection="1">
      <alignment horizontal="center"/>
      <protection locked="0"/>
    </xf>
    <xf numFmtId="0" fontId="7" fillId="6" borderId="1" xfId="0" applyFont="1" applyFill="1" applyBorder="1" applyAlignment="1" applyProtection="1">
      <alignment horizontal="center"/>
      <protection locked="0"/>
    </xf>
    <xf numFmtId="0" fontId="7" fillId="6" borderId="3" xfId="0" applyFont="1" applyFill="1" applyBorder="1" applyAlignment="1" applyProtection="1">
      <alignment horizontal="center"/>
      <protection locked="0"/>
    </xf>
    <xf numFmtId="0" fontId="5" fillId="6" borderId="3" xfId="0" applyFont="1" applyFill="1" applyBorder="1" applyAlignment="1" applyProtection="1">
      <alignment horizontal="center"/>
      <protection locked="0"/>
    </xf>
    <xf numFmtId="0" fontId="0" fillId="6" borderId="0" xfId="0" applyFill="1" applyAlignment="1">
      <alignment horizontal="center" vertical="center"/>
    </xf>
    <xf numFmtId="0" fontId="5" fillId="6" borderId="0" xfId="0" applyFont="1" applyFill="1" applyAlignment="1" applyProtection="1">
      <alignment horizontal="center"/>
      <protection locked="0"/>
    </xf>
    <xf numFmtId="0" fontId="7" fillId="6" borderId="0" xfId="0" applyFont="1" applyFill="1" applyAlignment="1" applyProtection="1">
      <alignment horizontal="center"/>
      <protection locked="0"/>
    </xf>
    <xf numFmtId="0" fontId="0" fillId="7" borderId="55" xfId="0" applyFill="1" applyBorder="1" applyAlignment="1">
      <alignment horizontal="center" vertical="center" wrapText="1"/>
    </xf>
    <xf numFmtId="0" fontId="0" fillId="7" borderId="56" xfId="0" applyFill="1" applyBorder="1" applyAlignment="1">
      <alignment horizontal="center" vertical="center" wrapText="1"/>
    </xf>
    <xf numFmtId="0" fontId="0" fillId="7" borderId="57" xfId="0" applyFill="1" applyBorder="1" applyAlignment="1">
      <alignment horizontal="center" vertical="center" wrapText="1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3" xfId="0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26" fillId="0" borderId="0" xfId="0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18" fillId="0" borderId="0" xfId="3" applyFont="1" applyAlignment="1">
      <alignment horizontal="left"/>
    </xf>
    <xf numFmtId="0" fontId="14" fillId="0" borderId="31" xfId="3" applyFont="1" applyBorder="1" applyAlignment="1">
      <alignment wrapText="1"/>
    </xf>
    <xf numFmtId="0" fontId="14" fillId="0" borderId="32" xfId="3" applyFont="1" applyBorder="1" applyAlignment="1">
      <alignment wrapText="1"/>
    </xf>
    <xf numFmtId="0" fontId="20" fillId="0" borderId="37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20" fillId="0" borderId="17" xfId="0" applyFont="1" applyBorder="1" applyAlignment="1" applyProtection="1">
      <alignment horizontal="center"/>
      <protection locked="0" hidden="1"/>
    </xf>
    <xf numFmtId="0" fontId="20" fillId="0" borderId="43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0" fillId="6" borderId="44" xfId="0" applyFill="1" applyBorder="1"/>
    <xf numFmtId="0" fontId="0" fillId="6" borderId="9" xfId="0" applyFill="1" applyBorder="1" applyAlignment="1">
      <alignment horizontal="center"/>
    </xf>
    <xf numFmtId="0" fontId="27" fillId="6" borderId="9" xfId="0" applyFont="1" applyFill="1" applyBorder="1" applyAlignment="1">
      <alignment horizontal="center" vertical="center"/>
    </xf>
    <xf numFmtId="0" fontId="0" fillId="6" borderId="9" xfId="0" applyFill="1" applyBorder="1"/>
    <xf numFmtId="0" fontId="0" fillId="6" borderId="12" xfId="0" applyFill="1" applyBorder="1"/>
    <xf numFmtId="0" fontId="0" fillId="6" borderId="10" xfId="0" applyFill="1" applyBorder="1"/>
    <xf numFmtId="0" fontId="0" fillId="6" borderId="0" xfId="0" applyFill="1" applyAlignment="1">
      <alignment horizontal="center"/>
    </xf>
    <xf numFmtId="0" fontId="28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/>
    </xf>
    <xf numFmtId="0" fontId="23" fillId="8" borderId="0" xfId="0" applyFont="1" applyFill="1" applyAlignment="1">
      <alignment horizontal="left"/>
    </xf>
    <xf numFmtId="0" fontId="0" fillId="8" borderId="0" xfId="0" applyFill="1" applyAlignment="1">
      <alignment horizontal="center"/>
    </xf>
    <xf numFmtId="0" fontId="23" fillId="9" borderId="0" xfId="0" applyFont="1" applyFill="1"/>
    <xf numFmtId="0" fontId="0" fillId="9" borderId="0" xfId="0" applyFill="1"/>
    <xf numFmtId="0" fontId="14" fillId="5" borderId="45" xfId="3" applyFont="1" applyFill="1" applyBorder="1" applyAlignment="1">
      <alignment horizontal="center" vertical="center" wrapText="1"/>
    </xf>
    <xf numFmtId="0" fontId="14" fillId="5" borderId="46" xfId="3" applyFont="1" applyFill="1" applyBorder="1" applyAlignment="1">
      <alignment horizontal="center" vertical="center" wrapText="1"/>
    </xf>
    <xf numFmtId="0" fontId="14" fillId="8" borderId="46" xfId="3" applyFont="1" applyFill="1" applyBorder="1" applyAlignment="1">
      <alignment horizontal="center" vertical="center" wrapText="1"/>
    </xf>
    <xf numFmtId="0" fontId="14" fillId="9" borderId="46" xfId="3" applyFont="1" applyFill="1" applyBorder="1" applyAlignment="1">
      <alignment horizontal="center" vertical="center" wrapText="1"/>
    </xf>
    <xf numFmtId="0" fontId="14" fillId="10" borderId="46" xfId="3" applyFont="1" applyFill="1" applyBorder="1" applyAlignment="1">
      <alignment horizontal="center" vertical="center" wrapText="1"/>
    </xf>
    <xf numFmtId="0" fontId="14" fillId="5" borderId="47" xfId="3" applyFont="1" applyFill="1" applyBorder="1" applyAlignment="1">
      <alignment horizontal="center" vertical="center" wrapText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/>
      <protection locked="0" hidden="1"/>
    </xf>
    <xf numFmtId="0" fontId="21" fillId="3" borderId="1" xfId="2" applyFill="1" applyBorder="1" applyAlignment="1" applyProtection="1">
      <alignment horizontal="center" wrapText="1"/>
      <protection hidden="1"/>
    </xf>
    <xf numFmtId="49" fontId="21" fillId="3" borderId="1" xfId="2" applyNumberFormat="1" applyFill="1" applyBorder="1" applyAlignment="1" applyProtection="1">
      <alignment horizontal="center"/>
      <protection hidden="1"/>
    </xf>
    <xf numFmtId="0" fontId="21" fillId="3" borderId="1" xfId="2" applyFill="1" applyBorder="1" applyAlignment="1" applyProtection="1">
      <alignment horizontal="center"/>
      <protection hidden="1"/>
    </xf>
    <xf numFmtId="49" fontId="21" fillId="3" borderId="1" xfId="2" applyNumberFormat="1" applyFill="1" applyBorder="1" applyAlignment="1" applyProtection="1">
      <alignment horizontal="center" vertical="center"/>
      <protection hidden="1"/>
    </xf>
    <xf numFmtId="0" fontId="21" fillId="3" borderId="21" xfId="2" applyFill="1" applyBorder="1" applyAlignment="1" applyProtection="1">
      <alignment horizontal="center"/>
      <protection hidden="1"/>
    </xf>
    <xf numFmtId="0" fontId="21" fillId="3" borderId="1" xfId="2" applyFill="1" applyBorder="1"/>
    <xf numFmtId="49" fontId="21" fillId="3" borderId="21" xfId="2" applyNumberFormat="1" applyFill="1" applyBorder="1" applyAlignment="1">
      <alignment horizontal="center"/>
    </xf>
    <xf numFmtId="0" fontId="21" fillId="3" borderId="0" xfId="2" applyFill="1"/>
    <xf numFmtId="0" fontId="5" fillId="3" borderId="1" xfId="2" applyFont="1" applyFill="1" applyBorder="1" applyProtection="1">
      <protection hidden="1"/>
    </xf>
    <xf numFmtId="0" fontId="5" fillId="11" borderId="1" xfId="2" applyFont="1" applyFill="1" applyBorder="1" applyAlignment="1" applyProtection="1">
      <alignment horizontal="center"/>
      <protection hidden="1"/>
    </xf>
    <xf numFmtId="0" fontId="5" fillId="3" borderId="0" xfId="2" applyFont="1" applyFill="1" applyProtection="1">
      <protection hidden="1"/>
    </xf>
    <xf numFmtId="0" fontId="5" fillId="3" borderId="0" xfId="0" applyFont="1" applyFill="1" applyAlignment="1">
      <alignment horizontal="center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5" fillId="2" borderId="18" xfId="0" applyNumberFormat="1" applyFont="1" applyFill="1" applyBorder="1" applyAlignment="1" applyProtection="1">
      <alignment horizontal="center"/>
      <protection locked="0"/>
    </xf>
    <xf numFmtId="0" fontId="9" fillId="2" borderId="14" xfId="0" applyFont="1" applyFill="1" applyBorder="1" applyAlignment="1">
      <alignment horizontal="left"/>
    </xf>
    <xf numFmtId="49" fontId="5" fillId="2" borderId="0" xfId="0" applyNumberFormat="1" applyFont="1" applyFill="1" applyAlignment="1" applyProtection="1">
      <alignment horizontal="center"/>
      <protection locked="0"/>
    </xf>
    <xf numFmtId="49" fontId="5" fillId="3" borderId="0" xfId="0" applyNumberFormat="1" applyFont="1" applyFill="1"/>
    <xf numFmtId="0" fontId="10" fillId="2" borderId="0" xfId="0" applyFont="1" applyFill="1" applyAlignment="1" applyProtection="1">
      <alignment horizontal="right"/>
      <protection locked="0"/>
    </xf>
    <xf numFmtId="0" fontId="9" fillId="2" borderId="14" xfId="0" applyFont="1" applyFill="1" applyBorder="1" applyAlignment="1">
      <alignment horizontal="center" wrapText="1"/>
    </xf>
    <xf numFmtId="0" fontId="7" fillId="0" borderId="0" xfId="0" applyFont="1"/>
    <xf numFmtId="0" fontId="7" fillId="2" borderId="30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4" fillId="5" borderId="65" xfId="3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top" wrapText="1"/>
    </xf>
    <xf numFmtId="0" fontId="12" fillId="2" borderId="0" xfId="0" applyFont="1" applyFill="1" applyAlignment="1">
      <alignment vertical="center"/>
    </xf>
    <xf numFmtId="0" fontId="5" fillId="2" borderId="1" xfId="0" applyFont="1" applyFill="1" applyBorder="1" applyAlignment="1" applyProtection="1">
      <alignment horizontal="center"/>
      <protection locked="0" hidden="1"/>
    </xf>
    <xf numFmtId="0" fontId="5" fillId="2" borderId="44" xfId="0" applyFont="1" applyFill="1" applyBorder="1"/>
    <xf numFmtId="0" fontId="5" fillId="2" borderId="9" xfId="0" applyFont="1" applyFill="1" applyBorder="1"/>
    <xf numFmtId="0" fontId="19" fillId="2" borderId="12" xfId="0" applyFont="1" applyFill="1" applyBorder="1" applyAlignment="1">
      <alignment horizontal="right"/>
    </xf>
    <xf numFmtId="0" fontId="5" fillId="2" borderId="10" xfId="0" applyFont="1" applyFill="1" applyBorder="1"/>
    <xf numFmtId="0" fontId="12" fillId="2" borderId="13" xfId="0" applyFont="1" applyFill="1" applyBorder="1" applyAlignment="1">
      <alignment vertical="center" wrapText="1"/>
    </xf>
    <xf numFmtId="0" fontId="10" fillId="2" borderId="10" xfId="0" applyFont="1" applyFill="1" applyBorder="1" applyAlignment="1">
      <alignment horizontal="center" vertical="top" wrapText="1"/>
    </xf>
    <xf numFmtId="0" fontId="9" fillId="2" borderId="13" xfId="0" applyFont="1" applyFill="1" applyBorder="1" applyAlignment="1">
      <alignment horizontal="center"/>
    </xf>
    <xf numFmtId="0" fontId="5" fillId="4" borderId="0" xfId="3" applyFill="1" applyProtection="1">
      <protection hidden="1"/>
    </xf>
    <xf numFmtId="0" fontId="7" fillId="4" borderId="0" xfId="0" applyFont="1" applyFill="1" applyProtection="1">
      <protection hidden="1"/>
    </xf>
    <xf numFmtId="0" fontId="7" fillId="4" borderId="0" xfId="0" applyFont="1" applyFill="1" applyAlignment="1" applyProtection="1">
      <alignment horizontal="center"/>
      <protection hidden="1"/>
    </xf>
    <xf numFmtId="0" fontId="21" fillId="4" borderId="26" xfId="2" applyFill="1" applyBorder="1" applyAlignment="1">
      <alignment vertical="justify"/>
    </xf>
    <xf numFmtId="0" fontId="21" fillId="4" borderId="1" xfId="2" applyFill="1" applyBorder="1" applyAlignment="1" applyProtection="1">
      <alignment horizontal="center"/>
      <protection hidden="1"/>
    </xf>
    <xf numFmtId="0" fontId="7" fillId="4" borderId="1" xfId="0" applyFont="1" applyFill="1" applyBorder="1"/>
    <xf numFmtId="0" fontId="5" fillId="4" borderId="1" xfId="2" applyFont="1" applyFill="1" applyBorder="1" applyProtection="1">
      <protection hidden="1"/>
    </xf>
    <xf numFmtId="0" fontId="0" fillId="4" borderId="0" xfId="0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26" fillId="4" borderId="0" xfId="0" applyFont="1" applyFill="1" applyProtection="1">
      <protection hidden="1"/>
    </xf>
    <xf numFmtId="0" fontId="7" fillId="4" borderId="0" xfId="0" applyFont="1" applyFill="1"/>
    <xf numFmtId="0" fontId="5" fillId="4" borderId="0" xfId="0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horizontal="center" wrapText="1"/>
      <protection hidden="1"/>
    </xf>
    <xf numFmtId="14" fontId="5" fillId="4" borderId="0" xfId="0" applyNumberFormat="1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horizontal="left" vertical="center" wrapText="1"/>
      <protection hidden="1"/>
    </xf>
    <xf numFmtId="14" fontId="5" fillId="4" borderId="0" xfId="0" applyNumberFormat="1" applyFont="1" applyFill="1" applyAlignment="1" applyProtection="1">
      <alignment horizontal="center" wrapText="1"/>
      <protection hidden="1"/>
    </xf>
    <xf numFmtId="0" fontId="10" fillId="4" borderId="0" xfId="0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vertical="center" wrapText="1"/>
      <protection hidden="1"/>
    </xf>
    <xf numFmtId="0" fontId="20" fillId="0" borderId="68" xfId="0" applyFont="1" applyBorder="1" applyAlignment="1" applyProtection="1">
      <alignment horizontal="center"/>
      <protection locked="0" hidden="1"/>
    </xf>
    <xf numFmtId="0" fontId="7" fillId="2" borderId="4" xfId="0" applyFont="1" applyFill="1" applyBorder="1" applyAlignment="1" applyProtection="1">
      <alignment horizontal="center"/>
      <protection locked="0" hidden="1"/>
    </xf>
    <xf numFmtId="0" fontId="5" fillId="4" borderId="0" xfId="2" applyFont="1" applyFill="1" applyProtection="1">
      <protection hidden="1"/>
    </xf>
    <xf numFmtId="0" fontId="18" fillId="6" borderId="44" xfId="3" applyFont="1" applyFill="1" applyBorder="1" applyAlignment="1" applyProtection="1">
      <alignment horizontal="center"/>
      <protection hidden="1"/>
    </xf>
    <xf numFmtId="0" fontId="11" fillId="6" borderId="9" xfId="3" applyFont="1" applyFill="1" applyBorder="1" applyAlignment="1" applyProtection="1">
      <alignment horizontal="center"/>
      <protection hidden="1"/>
    </xf>
    <xf numFmtId="0" fontId="6" fillId="6" borderId="9" xfId="0" applyFont="1" applyFill="1" applyBorder="1" applyAlignment="1" applyProtection="1">
      <alignment horizontal="center" vertical="center" wrapText="1"/>
      <protection hidden="1"/>
    </xf>
    <xf numFmtId="0" fontId="5" fillId="6" borderId="9" xfId="3" applyFill="1" applyBorder="1" applyAlignment="1" applyProtection="1">
      <alignment horizontal="center"/>
      <protection hidden="1"/>
    </xf>
    <xf numFmtId="0" fontId="5" fillId="6" borderId="12" xfId="3" applyFill="1" applyBorder="1" applyAlignment="1" applyProtection="1">
      <alignment horizontal="center"/>
      <protection hidden="1"/>
    </xf>
    <xf numFmtId="0" fontId="18" fillId="6" borderId="10" xfId="3" applyFont="1" applyFill="1" applyBorder="1" applyAlignment="1" applyProtection="1">
      <alignment horizontal="center"/>
      <protection hidden="1"/>
    </xf>
    <xf numFmtId="0" fontId="5" fillId="6" borderId="13" xfId="3" applyFill="1" applyBorder="1" applyAlignment="1" applyProtection="1">
      <alignment horizontal="center"/>
      <protection hidden="1"/>
    </xf>
    <xf numFmtId="0" fontId="18" fillId="6" borderId="30" xfId="3" applyFont="1" applyFill="1" applyBorder="1" applyAlignment="1" applyProtection="1">
      <alignment horizontal="center"/>
      <protection hidden="1"/>
    </xf>
    <xf numFmtId="0" fontId="11" fillId="6" borderId="14" xfId="3" applyFont="1" applyFill="1" applyBorder="1" applyAlignment="1" applyProtection="1">
      <alignment horizontal="center"/>
      <protection hidden="1"/>
    </xf>
    <xf numFmtId="0" fontId="6" fillId="6" borderId="14" xfId="0" applyFont="1" applyFill="1" applyBorder="1" applyAlignment="1" applyProtection="1">
      <alignment horizontal="center" vertical="center" wrapText="1"/>
      <protection hidden="1"/>
    </xf>
    <xf numFmtId="0" fontId="10" fillId="6" borderId="14" xfId="0" applyFont="1" applyFill="1" applyBorder="1" applyAlignment="1" applyProtection="1">
      <alignment horizontal="center" vertical="center" wrapText="1"/>
      <protection hidden="1"/>
    </xf>
    <xf numFmtId="0" fontId="5" fillId="6" borderId="14" xfId="3" applyFill="1" applyBorder="1" applyAlignment="1" applyProtection="1">
      <alignment horizontal="center"/>
      <protection hidden="1"/>
    </xf>
    <xf numFmtId="0" fontId="5" fillId="6" borderId="11" xfId="3" applyFill="1" applyBorder="1" applyAlignment="1" applyProtection="1">
      <alignment horizontal="center"/>
      <protection hidden="1"/>
    </xf>
    <xf numFmtId="0" fontId="14" fillId="5" borderId="66" xfId="3" applyFont="1" applyFill="1" applyBorder="1" applyAlignment="1" applyProtection="1">
      <alignment horizontal="center" vertical="center" wrapText="1"/>
      <protection hidden="1"/>
    </xf>
    <xf numFmtId="0" fontId="14" fillId="5" borderId="65" xfId="3" applyFont="1" applyFill="1" applyBorder="1" applyAlignment="1" applyProtection="1">
      <alignment horizontal="center" vertical="center" wrapText="1"/>
      <protection hidden="1"/>
    </xf>
    <xf numFmtId="0" fontId="14" fillId="5" borderId="27" xfId="3" applyFont="1" applyFill="1" applyBorder="1" applyAlignment="1" applyProtection="1">
      <alignment horizontal="center" vertical="center" wrapText="1"/>
      <protection hidden="1"/>
    </xf>
    <xf numFmtId="0" fontId="14" fillId="5" borderId="20" xfId="3" applyFont="1" applyFill="1" applyBorder="1" applyAlignment="1" applyProtection="1">
      <alignment horizontal="center" vertical="center" wrapText="1"/>
      <protection hidden="1"/>
    </xf>
    <xf numFmtId="0" fontId="14" fillId="5" borderId="11" xfId="3" applyFont="1" applyFill="1" applyBorder="1" applyAlignment="1" applyProtection="1">
      <alignment horizontal="center" vertical="center" wrapText="1"/>
      <protection hidden="1"/>
    </xf>
    <xf numFmtId="0" fontId="14" fillId="5" borderId="67" xfId="3" applyFont="1" applyFill="1" applyBorder="1" applyAlignment="1" applyProtection="1">
      <alignment horizontal="center" vertical="center" wrapText="1"/>
      <protection hidden="1"/>
    </xf>
    <xf numFmtId="0" fontId="5" fillId="4" borderId="0" xfId="0" applyFont="1" applyFill="1"/>
    <xf numFmtId="0" fontId="7" fillId="4" borderId="0" xfId="0" applyFont="1" applyFill="1" applyAlignment="1">
      <alignment horizontal="center"/>
    </xf>
    <xf numFmtId="0" fontId="5" fillId="2" borderId="4" xfId="0" applyFont="1" applyFill="1" applyBorder="1" applyAlignment="1" applyProtection="1">
      <alignment horizontal="center"/>
      <protection locked="0" hidden="1"/>
    </xf>
    <xf numFmtId="0" fontId="5" fillId="2" borderId="7" xfId="0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14" fillId="5" borderId="67" xfId="3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0" fontId="17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right"/>
    </xf>
    <xf numFmtId="0" fontId="5" fillId="2" borderId="13" xfId="0" applyFont="1" applyFill="1" applyBorder="1"/>
    <xf numFmtId="0" fontId="7" fillId="2" borderId="10" xfId="0" applyFont="1" applyFill="1" applyBorder="1"/>
    <xf numFmtId="0" fontId="7" fillId="2" borderId="13" xfId="0" applyFont="1" applyFill="1" applyBorder="1"/>
    <xf numFmtId="0" fontId="9" fillId="2" borderId="10" xfId="0" applyFont="1" applyFill="1" applyBorder="1" applyAlignment="1">
      <alignment horizontal="center"/>
    </xf>
    <xf numFmtId="0" fontId="5" fillId="2" borderId="30" xfId="0" applyFont="1" applyFill="1" applyBorder="1"/>
    <xf numFmtId="0" fontId="7" fillId="2" borderId="14" xfId="0" applyFont="1" applyFill="1" applyBorder="1" applyAlignment="1">
      <alignment horizontal="center" wrapText="1"/>
    </xf>
    <xf numFmtId="0" fontId="9" fillId="2" borderId="14" xfId="0" applyFont="1" applyFill="1" applyBorder="1"/>
    <xf numFmtId="0" fontId="7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right"/>
    </xf>
    <xf numFmtId="0" fontId="9" fillId="2" borderId="14" xfId="0" applyFont="1" applyFill="1" applyBorder="1" applyAlignment="1">
      <alignment horizontal="left" wrapText="1"/>
    </xf>
    <xf numFmtId="0" fontId="9" fillId="6" borderId="0" xfId="0" applyFont="1" applyFill="1" applyAlignment="1">
      <alignment horizontal="center"/>
    </xf>
    <xf numFmtId="0" fontId="0" fillId="6" borderId="25" xfId="0" applyFill="1" applyBorder="1" applyProtection="1">
      <protection locked="0"/>
    </xf>
    <xf numFmtId="0" fontId="7" fillId="6" borderId="0" xfId="0" applyFont="1" applyFill="1"/>
    <xf numFmtId="0" fontId="5" fillId="6" borderId="9" xfId="0" applyFont="1" applyFill="1" applyBorder="1"/>
    <xf numFmtId="0" fontId="11" fillId="6" borderId="9" xfId="0" applyFont="1" applyFill="1" applyBorder="1" applyAlignment="1">
      <alignment horizontal="left"/>
    </xf>
    <xf numFmtId="0" fontId="7" fillId="6" borderId="9" xfId="0" applyFont="1" applyFill="1" applyBorder="1" applyAlignment="1">
      <alignment horizontal="center"/>
    </xf>
    <xf numFmtId="0" fontId="5" fillId="6" borderId="12" xfId="0" applyFont="1" applyFill="1" applyBorder="1" applyAlignment="1">
      <alignment horizontal="right"/>
    </xf>
    <xf numFmtId="0" fontId="5" fillId="6" borderId="0" xfId="0" applyFont="1" applyFill="1"/>
    <xf numFmtId="0" fontId="12" fillId="6" borderId="0" xfId="0" applyFont="1" applyFill="1" applyAlignment="1">
      <alignment horizontal="left" vertical="center"/>
    </xf>
    <xf numFmtId="0" fontId="0" fillId="6" borderId="30" xfId="0" applyFill="1" applyBorder="1"/>
    <xf numFmtId="0" fontId="0" fillId="6" borderId="14" xfId="0" applyFill="1" applyBorder="1"/>
    <xf numFmtId="0" fontId="0" fillId="6" borderId="11" xfId="0" applyFill="1" applyBorder="1"/>
    <xf numFmtId="0" fontId="10" fillId="6" borderId="0" xfId="0" applyFont="1" applyFill="1" applyAlignment="1">
      <alignment vertical="top" wrapText="1"/>
    </xf>
    <xf numFmtId="0" fontId="10" fillId="6" borderId="0" xfId="0" applyFont="1" applyFill="1" applyAlignment="1">
      <alignment vertical="top"/>
    </xf>
    <xf numFmtId="0" fontId="10" fillId="6" borderId="0" xfId="0" applyFont="1" applyFill="1" applyAlignment="1">
      <alignment horizontal="left" vertical="top"/>
    </xf>
    <xf numFmtId="0" fontId="7" fillId="6" borderId="13" xfId="0" applyFont="1" applyFill="1" applyBorder="1" applyAlignment="1">
      <alignment horizontal="center"/>
    </xf>
    <xf numFmtId="0" fontId="0" fillId="6" borderId="51" xfId="0" applyFill="1" applyBorder="1" applyProtection="1">
      <protection locked="0"/>
    </xf>
    <xf numFmtId="0" fontId="5" fillId="6" borderId="69" xfId="0" applyFont="1" applyFill="1" applyBorder="1" applyProtection="1">
      <protection locked="0"/>
    </xf>
    <xf numFmtId="0" fontId="0" fillId="6" borderId="16" xfId="0" applyFill="1" applyBorder="1" applyProtection="1">
      <protection locked="0"/>
    </xf>
    <xf numFmtId="0" fontId="5" fillId="6" borderId="17" xfId="0" applyFont="1" applyFill="1" applyBorder="1" applyProtection="1">
      <protection locked="0"/>
    </xf>
    <xf numFmtId="0" fontId="5" fillId="6" borderId="15" xfId="0" applyFont="1" applyFill="1" applyBorder="1" applyAlignment="1" applyProtection="1">
      <alignment horizontal="center"/>
      <protection locked="0"/>
    </xf>
    <xf numFmtId="0" fontId="5" fillId="6" borderId="39" xfId="0" applyFont="1" applyFill="1" applyBorder="1" applyAlignment="1" applyProtection="1">
      <alignment horizontal="center"/>
      <protection locked="0"/>
    </xf>
    <xf numFmtId="0" fontId="5" fillId="6" borderId="50" xfId="0" applyFont="1" applyFill="1" applyBorder="1" applyAlignment="1" applyProtection="1">
      <alignment horizontal="center"/>
      <protection locked="0"/>
    </xf>
    <xf numFmtId="0" fontId="7" fillId="6" borderId="40" xfId="0" applyFont="1" applyFill="1" applyBorder="1" applyAlignment="1" applyProtection="1">
      <alignment horizontal="center"/>
      <protection locked="0"/>
    </xf>
    <xf numFmtId="0" fontId="7" fillId="6" borderId="41" xfId="0" applyFont="1" applyFill="1" applyBorder="1" applyAlignment="1" applyProtection="1">
      <alignment horizontal="center"/>
      <protection locked="0"/>
    </xf>
    <xf numFmtId="0" fontId="5" fillId="6" borderId="41" xfId="0" applyFont="1" applyFill="1" applyBorder="1" applyAlignment="1" applyProtection="1">
      <alignment horizontal="center"/>
      <protection locked="0"/>
    </xf>
    <xf numFmtId="0" fontId="5" fillId="6" borderId="43" xfId="0" applyFont="1" applyFill="1" applyBorder="1" applyProtection="1">
      <protection locked="0"/>
    </xf>
    <xf numFmtId="0" fontId="14" fillId="5" borderId="24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vertical="center"/>
    </xf>
    <xf numFmtId="0" fontId="0" fillId="4" borderId="0" xfId="0" applyFill="1"/>
    <xf numFmtId="0" fontId="0" fillId="6" borderId="28" xfId="0" applyFill="1" applyBorder="1" applyProtection="1">
      <protection locked="0"/>
    </xf>
    <xf numFmtId="0" fontId="14" fillId="5" borderId="6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 wrapText="1"/>
    </xf>
    <xf numFmtId="0" fontId="14" fillId="5" borderId="20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 wrapText="1"/>
    </xf>
    <xf numFmtId="0" fontId="7" fillId="6" borderId="14" xfId="0" applyFont="1" applyFill="1" applyBorder="1" applyAlignment="1">
      <alignment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3" borderId="70" xfId="0" applyFont="1" applyFill="1" applyBorder="1"/>
    <xf numFmtId="0" fontId="7" fillId="3" borderId="21" xfId="0" applyFont="1" applyFill="1" applyBorder="1"/>
    <xf numFmtId="0" fontId="9" fillId="3" borderId="21" xfId="0" applyFont="1" applyFill="1" applyBorder="1" applyAlignment="1">
      <alignment wrapText="1"/>
    </xf>
    <xf numFmtId="0" fontId="5" fillId="3" borderId="21" xfId="0" applyFont="1" applyFill="1" applyBorder="1"/>
    <xf numFmtId="0" fontId="0" fillId="2" borderId="44" xfId="0" applyFill="1" applyBorder="1"/>
    <xf numFmtId="0" fontId="0" fillId="2" borderId="9" xfId="0" applyFill="1" applyBorder="1"/>
    <xf numFmtId="0" fontId="0" fillId="2" borderId="12" xfId="0" applyFill="1" applyBorder="1"/>
    <xf numFmtId="0" fontId="9" fillId="2" borderId="30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0" fontId="5" fillId="2" borderId="22" xfId="0" applyFont="1" applyFill="1" applyBorder="1" applyAlignment="1" applyProtection="1">
      <alignment horizontal="center"/>
      <protection locked="0" hidden="1"/>
    </xf>
    <xf numFmtId="0" fontId="0" fillId="12" borderId="52" xfId="0" applyFill="1" applyBorder="1" applyAlignment="1">
      <alignment horizontal="center"/>
    </xf>
    <xf numFmtId="0" fontId="5" fillId="12" borderId="1" xfId="0" applyFont="1" applyFill="1" applyBorder="1"/>
    <xf numFmtId="0" fontId="0" fillId="12" borderId="62" xfId="0" applyFill="1" applyBorder="1" applyAlignment="1">
      <alignment horizontal="center"/>
    </xf>
    <xf numFmtId="0" fontId="0" fillId="12" borderId="59" xfId="0" applyFill="1" applyBorder="1" applyAlignment="1">
      <alignment horizontal="center"/>
    </xf>
    <xf numFmtId="0" fontId="0" fillId="2" borderId="0" xfId="0" applyFill="1" applyProtection="1">
      <protection hidden="1"/>
    </xf>
    <xf numFmtId="0" fontId="21" fillId="3" borderId="26" xfId="2" applyFill="1" applyBorder="1" applyAlignment="1" applyProtection="1">
      <alignment vertical="justify"/>
      <protection hidden="1"/>
    </xf>
    <xf numFmtId="0" fontId="0" fillId="12" borderId="0" xfId="0" applyFill="1" applyProtection="1">
      <protection hidden="1"/>
    </xf>
    <xf numFmtId="0" fontId="0" fillId="12" borderId="60" xfId="0" applyFill="1" applyBorder="1" applyAlignment="1" applyProtection="1">
      <alignment horizontal="center"/>
      <protection hidden="1"/>
    </xf>
    <xf numFmtId="0" fontId="0" fillId="12" borderId="52" xfId="0" applyFill="1" applyBorder="1" applyAlignment="1" applyProtection="1">
      <alignment horizontal="center"/>
      <protection hidden="1"/>
    </xf>
    <xf numFmtId="0" fontId="0" fillId="12" borderId="61" xfId="0" applyFill="1" applyBorder="1" applyAlignment="1" applyProtection="1">
      <alignment horizontal="center"/>
      <protection hidden="1"/>
    </xf>
    <xf numFmtId="0" fontId="0" fillId="12" borderId="62" xfId="0" applyFill="1" applyBorder="1" applyAlignment="1" applyProtection="1">
      <alignment horizontal="center"/>
      <protection hidden="1"/>
    </xf>
    <xf numFmtId="0" fontId="0" fillId="12" borderId="58" xfId="0" applyFill="1" applyBorder="1" applyAlignment="1" applyProtection="1">
      <alignment horizontal="center"/>
      <protection hidden="1"/>
    </xf>
    <xf numFmtId="0" fontId="0" fillId="12" borderId="59" xfId="0" applyFill="1" applyBorder="1" applyAlignment="1" applyProtection="1">
      <alignment horizontal="center"/>
      <protection hidden="1"/>
    </xf>
    <xf numFmtId="0" fontId="8" fillId="2" borderId="0" xfId="0" applyFont="1" applyFill="1" applyProtection="1">
      <protection hidden="1"/>
    </xf>
    <xf numFmtId="0" fontId="9" fillId="2" borderId="16" xfId="0" applyFont="1" applyFill="1" applyBorder="1" applyProtection="1"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9" fillId="2" borderId="15" xfId="0" applyFont="1" applyFill="1" applyBorder="1" applyProtection="1"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7" fillId="3" borderId="15" xfId="0" applyFont="1" applyFill="1" applyBorder="1" applyProtection="1">
      <protection hidden="1"/>
    </xf>
    <xf numFmtId="0" fontId="5" fillId="3" borderId="1" xfId="0" applyFont="1" applyFill="1" applyBorder="1" applyProtection="1">
      <protection hidden="1"/>
    </xf>
    <xf numFmtId="10" fontId="7" fillId="3" borderId="1" xfId="0" applyNumberFormat="1" applyFont="1" applyFill="1" applyBorder="1" applyProtection="1">
      <protection hidden="1"/>
    </xf>
    <xf numFmtId="0" fontId="7" fillId="3" borderId="70" xfId="0" applyFont="1" applyFill="1" applyBorder="1" applyProtection="1">
      <protection hidden="1"/>
    </xf>
    <xf numFmtId="0" fontId="7" fillId="3" borderId="21" xfId="0" applyFont="1" applyFill="1" applyBorder="1" applyProtection="1">
      <protection hidden="1"/>
    </xf>
    <xf numFmtId="0" fontId="9" fillId="3" borderId="21" xfId="0" applyFont="1" applyFill="1" applyBorder="1" applyAlignment="1" applyProtection="1">
      <alignment wrapText="1"/>
      <protection hidden="1"/>
    </xf>
    <xf numFmtId="0" fontId="5" fillId="3" borderId="21" xfId="0" applyFont="1" applyFill="1" applyBorder="1" applyProtection="1">
      <protection hidden="1"/>
    </xf>
    <xf numFmtId="0" fontId="0" fillId="2" borderId="44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5" fillId="2" borderId="0" xfId="0" applyFont="1" applyFill="1" applyProtection="1">
      <protection hidden="1"/>
    </xf>
    <xf numFmtId="0" fontId="5" fillId="2" borderId="10" xfId="0" applyFont="1" applyFill="1" applyBorder="1" applyProtection="1">
      <protection hidden="1"/>
    </xf>
    <xf numFmtId="0" fontId="5" fillId="2" borderId="13" xfId="0" applyFont="1" applyFill="1" applyBorder="1" applyProtection="1">
      <protection hidden="1"/>
    </xf>
    <xf numFmtId="0" fontId="18" fillId="2" borderId="13" xfId="0" applyFont="1" applyFill="1" applyBorder="1" applyAlignment="1" applyProtection="1">
      <alignment horizontal="center" vertical="top" wrapText="1"/>
      <protection hidden="1"/>
    </xf>
    <xf numFmtId="0" fontId="3" fillId="2" borderId="0" xfId="0" applyFont="1" applyFill="1" applyProtection="1">
      <protection hidden="1"/>
    </xf>
    <xf numFmtId="0" fontId="9" fillId="2" borderId="30" xfId="0" applyFont="1" applyFill="1" applyBorder="1" applyAlignment="1" applyProtection="1">
      <alignment horizontal="left"/>
      <protection hidden="1"/>
    </xf>
    <xf numFmtId="0" fontId="4" fillId="2" borderId="14" xfId="0" applyFont="1" applyFill="1" applyBorder="1" applyAlignment="1" applyProtection="1">
      <alignment horizontal="center"/>
      <protection hidden="1"/>
    </xf>
    <xf numFmtId="0" fontId="4" fillId="2" borderId="11" xfId="0" applyFont="1" applyFill="1" applyBorder="1" applyAlignment="1" applyProtection="1">
      <alignment horizontal="center"/>
      <protection hidden="1"/>
    </xf>
    <xf numFmtId="0" fontId="14" fillId="5" borderId="71" xfId="3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/>
    </xf>
    <xf numFmtId="0" fontId="7" fillId="2" borderId="14" xfId="0" applyFont="1" applyFill="1" applyBorder="1"/>
    <xf numFmtId="0" fontId="7" fillId="2" borderId="11" xfId="0" applyFont="1" applyFill="1" applyBorder="1"/>
    <xf numFmtId="0" fontId="7" fillId="2" borderId="7" xfId="0" applyFont="1" applyFill="1" applyBorder="1" applyAlignment="1" applyProtection="1">
      <alignment horizontal="center"/>
      <protection locked="0" hidden="1"/>
    </xf>
    <xf numFmtId="0" fontId="1" fillId="0" borderId="0" xfId="1" applyAlignment="1" applyProtection="1"/>
    <xf numFmtId="0" fontId="18" fillId="5" borderId="20" xfId="0" applyFont="1" applyFill="1" applyBorder="1" applyAlignment="1">
      <alignment wrapText="1"/>
    </xf>
    <xf numFmtId="0" fontId="18" fillId="5" borderId="20" xfId="0" applyFont="1" applyFill="1" applyBorder="1" applyAlignment="1">
      <alignment horizontal="center" wrapText="1"/>
    </xf>
    <xf numFmtId="0" fontId="18" fillId="5" borderId="20" xfId="0" applyFont="1" applyFill="1" applyBorder="1" applyAlignment="1">
      <alignment horizontal="center"/>
    </xf>
    <xf numFmtId="0" fontId="18" fillId="5" borderId="30" xfId="0" applyFont="1" applyFill="1" applyBorder="1" applyAlignment="1">
      <alignment horizontal="center"/>
    </xf>
    <xf numFmtId="49" fontId="7" fillId="0" borderId="51" xfId="0" applyNumberFormat="1" applyFont="1" applyBorder="1" applyAlignment="1" applyProtection="1">
      <alignment horizontal="center"/>
      <protection locked="0" hidden="1"/>
    </xf>
    <xf numFmtId="0" fontId="7" fillId="2" borderId="72" xfId="0" applyFont="1" applyFill="1" applyBorder="1" applyAlignment="1" applyProtection="1">
      <alignment horizontal="center"/>
      <protection locked="0" hidden="1"/>
    </xf>
    <xf numFmtId="0" fontId="7" fillId="2" borderId="73" xfId="0" applyFont="1" applyFill="1" applyBorder="1" applyAlignment="1" applyProtection="1">
      <alignment horizontal="center"/>
      <protection locked="0" hidden="1"/>
    </xf>
    <xf numFmtId="0" fontId="7" fillId="2" borderId="73" xfId="0" quotePrefix="1" applyFont="1" applyFill="1" applyBorder="1" applyAlignment="1" applyProtection="1">
      <alignment horizontal="center"/>
      <protection locked="0" hidden="1"/>
    </xf>
    <xf numFmtId="0" fontId="7" fillId="2" borderId="74" xfId="0" applyFont="1" applyFill="1" applyBorder="1" applyAlignment="1" applyProtection="1">
      <alignment horizontal="center"/>
      <protection locked="0" hidden="1"/>
    </xf>
    <xf numFmtId="49" fontId="7" fillId="0" borderId="15" xfId="0" applyNumberFormat="1" applyFont="1" applyBorder="1" applyAlignment="1" applyProtection="1">
      <alignment horizontal="center"/>
      <protection locked="0" hidden="1"/>
    </xf>
    <xf numFmtId="49" fontId="7" fillId="0" borderId="39" xfId="0" applyNumberFormat="1" applyFont="1" applyBorder="1" applyAlignment="1" applyProtection="1">
      <alignment horizontal="center"/>
      <protection locked="0" hidden="1"/>
    </xf>
    <xf numFmtId="0" fontId="7" fillId="2" borderId="8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Alignment="1" applyProtection="1">
      <alignment horizontal="center"/>
      <protection locked="0" hidden="1"/>
    </xf>
    <xf numFmtId="0" fontId="7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Protection="1">
      <protection hidden="1"/>
    </xf>
    <xf numFmtId="0" fontId="18" fillId="2" borderId="0" xfId="0" applyFont="1" applyFill="1" applyAlignment="1" applyProtection="1">
      <alignment horizontal="center" vertical="top" wrapText="1"/>
      <protection hidden="1"/>
    </xf>
    <xf numFmtId="0" fontId="5" fillId="2" borderId="15" xfId="0" applyFont="1" applyFill="1" applyBorder="1" applyAlignment="1" applyProtection="1">
      <alignment horizontal="center"/>
      <protection locked="0" hidden="1"/>
    </xf>
    <xf numFmtId="0" fontId="5" fillId="2" borderId="17" xfId="0" applyFont="1" applyFill="1" applyBorder="1" applyAlignment="1" applyProtection="1">
      <alignment horizontal="center"/>
      <protection locked="0" hidden="1"/>
    </xf>
    <xf numFmtId="0" fontId="5" fillId="2" borderId="39" xfId="0" applyFont="1" applyFill="1" applyBorder="1" applyAlignment="1" applyProtection="1">
      <alignment horizontal="center"/>
      <protection locked="0" hidden="1"/>
    </xf>
    <xf numFmtId="0" fontId="5" fillId="2" borderId="40" xfId="0" applyFont="1" applyFill="1" applyBorder="1" applyAlignment="1" applyProtection="1">
      <alignment horizontal="center"/>
      <protection locked="0" hidden="1"/>
    </xf>
    <xf numFmtId="0" fontId="5" fillId="2" borderId="43" xfId="0" applyFont="1" applyFill="1" applyBorder="1" applyAlignment="1" applyProtection="1">
      <alignment horizontal="center"/>
      <protection locked="0" hidden="1"/>
    </xf>
    <xf numFmtId="0" fontId="10" fillId="6" borderId="0" xfId="0" applyFont="1" applyFill="1" applyAlignment="1" applyProtection="1">
      <alignment horizontal="center" vertical="center" wrapText="1"/>
      <protection hidden="1"/>
    </xf>
    <xf numFmtId="0" fontId="11" fillId="6" borderId="0" xfId="3" applyFont="1" applyFill="1" applyAlignment="1" applyProtection="1">
      <alignment horizontal="center"/>
      <protection hidden="1"/>
    </xf>
    <xf numFmtId="0" fontId="6" fillId="6" borderId="0" xfId="0" applyFont="1" applyFill="1" applyAlignment="1" applyProtection="1">
      <alignment horizontal="center" vertical="center" wrapText="1"/>
      <protection hidden="1"/>
    </xf>
    <xf numFmtId="0" fontId="5" fillId="6" borderId="0" xfId="3" applyFill="1" applyAlignment="1" applyProtection="1">
      <alignment horizontal="center"/>
      <protection hidden="1"/>
    </xf>
    <xf numFmtId="0" fontId="19" fillId="6" borderId="0" xfId="3" applyFont="1" applyFill="1" applyAlignment="1" applyProtection="1">
      <alignment horizontal="center"/>
      <protection hidden="1"/>
    </xf>
    <xf numFmtId="0" fontId="19" fillId="6" borderId="0" xfId="3" applyFont="1" applyFill="1" applyAlignment="1" applyProtection="1">
      <alignment horizontal="left"/>
      <protection hidden="1"/>
    </xf>
    <xf numFmtId="0" fontId="7" fillId="2" borderId="5" xfId="0" applyFont="1" applyFill="1" applyBorder="1" applyAlignment="1" applyProtection="1">
      <alignment horizontal="center"/>
      <protection locked="0" hidden="1"/>
    </xf>
    <xf numFmtId="0" fontId="20" fillId="0" borderId="75" xfId="0" applyFont="1" applyBorder="1" applyAlignment="1" applyProtection="1">
      <alignment horizontal="center"/>
      <protection locked="0" hidden="1"/>
    </xf>
    <xf numFmtId="0" fontId="5" fillId="2" borderId="51" xfId="0" applyFont="1" applyFill="1" applyBorder="1" applyAlignment="1" applyProtection="1">
      <alignment horizontal="center"/>
      <protection locked="0" hidden="1"/>
    </xf>
    <xf numFmtId="0" fontId="5" fillId="2" borderId="73" xfId="0" applyFont="1" applyFill="1" applyBorder="1" applyAlignment="1" applyProtection="1">
      <alignment horizontal="center"/>
      <protection locked="0" hidden="1"/>
    </xf>
    <xf numFmtId="0" fontId="5" fillId="2" borderId="74" xfId="0" applyFont="1" applyFill="1" applyBorder="1" applyAlignment="1" applyProtection="1">
      <alignment horizontal="center"/>
      <protection locked="0" hidden="1"/>
    </xf>
    <xf numFmtId="49" fontId="21" fillId="3" borderId="26" xfId="2" applyNumberFormat="1" applyFill="1" applyBorder="1" applyAlignment="1" applyProtection="1">
      <alignment horizontal="center" wrapText="1"/>
      <protection hidden="1"/>
    </xf>
    <xf numFmtId="0" fontId="21" fillId="3" borderId="26" xfId="2" applyFill="1" applyBorder="1" applyAlignment="1" applyProtection="1">
      <alignment horizontal="center" wrapText="1"/>
      <protection hidden="1"/>
    </xf>
    <xf numFmtId="0" fontId="21" fillId="3" borderId="1" xfId="2" applyFill="1" applyBorder="1" applyProtection="1">
      <protection hidden="1"/>
    </xf>
    <xf numFmtId="0" fontId="21" fillId="11" borderId="1" xfId="2" applyFill="1" applyBorder="1" applyAlignment="1" applyProtection="1">
      <alignment horizontal="center"/>
      <protection hidden="1"/>
    </xf>
    <xf numFmtId="0" fontId="21" fillId="3" borderId="0" xfId="2" applyFill="1" applyProtection="1">
      <protection hidden="1"/>
    </xf>
    <xf numFmtId="0" fontId="20" fillId="0" borderId="51" xfId="0" applyFont="1" applyBorder="1" applyAlignment="1" applyProtection="1">
      <alignment horizontal="center"/>
      <protection locked="0" hidden="1"/>
    </xf>
    <xf numFmtId="0" fontId="20" fillId="0" borderId="73" xfId="0" applyFont="1" applyBorder="1" applyAlignment="1" applyProtection="1">
      <alignment horizontal="center"/>
      <protection locked="0" hidden="1"/>
    </xf>
    <xf numFmtId="0" fontId="20" fillId="0" borderId="76" xfId="0" applyFont="1" applyBorder="1" applyAlignment="1" applyProtection="1">
      <alignment horizontal="center"/>
      <protection locked="0" hidden="1"/>
    </xf>
    <xf numFmtId="0" fontId="14" fillId="5" borderId="71" xfId="3" applyFont="1" applyFill="1" applyBorder="1" applyAlignment="1" applyProtection="1">
      <alignment horizontal="center" vertical="center" wrapText="1"/>
      <protection hidden="1"/>
    </xf>
    <xf numFmtId="0" fontId="14" fillId="5" borderId="77" xfId="3" applyFont="1" applyFill="1" applyBorder="1" applyAlignment="1" applyProtection="1">
      <alignment horizontal="center" vertical="center" wrapText="1"/>
      <protection hidden="1"/>
    </xf>
    <xf numFmtId="0" fontId="14" fillId="5" borderId="78" xfId="3" applyFont="1" applyFill="1" applyBorder="1" applyAlignment="1" applyProtection="1">
      <alignment horizontal="center" vertical="center" wrapText="1"/>
      <protection hidden="1"/>
    </xf>
    <xf numFmtId="0" fontId="5" fillId="2" borderId="79" xfId="0" applyFont="1" applyFill="1" applyBorder="1" applyAlignment="1" applyProtection="1">
      <alignment horizontal="center"/>
      <protection locked="0" hidden="1"/>
    </xf>
    <xf numFmtId="0" fontId="5" fillId="2" borderId="5" xfId="0" applyFont="1" applyFill="1" applyBorder="1" applyAlignment="1" applyProtection="1">
      <alignment horizontal="center"/>
      <protection locked="0" hidden="1"/>
    </xf>
    <xf numFmtId="0" fontId="6" fillId="2" borderId="18" xfId="0" applyFont="1" applyFill="1" applyBorder="1" applyAlignment="1" applyProtection="1">
      <alignment horizontal="center"/>
      <protection locked="0"/>
    </xf>
    <xf numFmtId="0" fontId="10" fillId="2" borderId="0" xfId="0" applyFont="1" applyFill="1"/>
    <xf numFmtId="0" fontId="0" fillId="0" borderId="0" xfId="0"/>
    <xf numFmtId="0" fontId="6" fillId="2" borderId="18" xfId="0" applyFont="1" applyFill="1" applyBorder="1" applyAlignment="1" applyProtection="1">
      <alignment horizontal="left"/>
      <protection locked="0"/>
    </xf>
    <xf numFmtId="0" fontId="1" fillId="2" borderId="18" xfId="1" applyFill="1" applyBorder="1" applyAlignment="1" applyProtection="1">
      <protection locked="0"/>
    </xf>
    <xf numFmtId="0" fontId="13" fillId="2" borderId="18" xfId="1" applyFont="1" applyFill="1" applyBorder="1" applyAlignment="1" applyProtection="1">
      <protection locked="0"/>
    </xf>
    <xf numFmtId="0" fontId="0" fillId="0" borderId="18" xfId="0" applyBorder="1" applyProtection="1">
      <protection locked="0"/>
    </xf>
    <xf numFmtId="49" fontId="5" fillId="2" borderId="3" xfId="0" applyNumberFormat="1" applyFont="1" applyFill="1" applyBorder="1" applyAlignment="1" applyProtection="1">
      <alignment horizontal="left"/>
      <protection locked="0"/>
    </xf>
    <xf numFmtId="49" fontId="5" fillId="2" borderId="23" xfId="0" applyNumberFormat="1" applyFont="1" applyFill="1" applyBorder="1" applyAlignment="1" applyProtection="1">
      <alignment horizontal="left"/>
      <protection locked="0"/>
    </xf>
    <xf numFmtId="49" fontId="5" fillId="2" borderId="22" xfId="0" applyNumberFormat="1" applyFont="1" applyFill="1" applyBorder="1" applyAlignment="1" applyProtection="1">
      <alignment horizontal="left"/>
      <protection locked="0"/>
    </xf>
    <xf numFmtId="0" fontId="5" fillId="2" borderId="1" xfId="0" applyFont="1" applyFill="1" applyBorder="1" applyAlignment="1">
      <alignment horizontal="left"/>
    </xf>
    <xf numFmtId="49" fontId="5" fillId="2" borderId="3" xfId="0" applyNumberFormat="1" applyFont="1" applyFill="1" applyBorder="1" applyAlignment="1" applyProtection="1">
      <alignment horizontal="center"/>
      <protection locked="0"/>
    </xf>
    <xf numFmtId="49" fontId="5" fillId="2" borderId="23" xfId="0" applyNumberFormat="1" applyFont="1" applyFill="1" applyBorder="1" applyAlignment="1" applyProtection="1">
      <alignment horizontal="center"/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0" fontId="5" fillId="2" borderId="21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49" fontId="5" fillId="2" borderId="1" xfId="0" applyNumberFormat="1" applyFont="1" applyFill="1" applyBorder="1" applyAlignment="1" applyProtection="1">
      <alignment horizontal="left"/>
      <protection locked="0"/>
    </xf>
    <xf numFmtId="0" fontId="5" fillId="2" borderId="3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49" fontId="13" fillId="2" borderId="1" xfId="1" applyNumberFormat="1" applyFont="1" applyFill="1" applyBorder="1" applyAlignment="1" applyProtection="1">
      <alignment horizontal="left"/>
      <protection locked="0"/>
    </xf>
    <xf numFmtId="49" fontId="5" fillId="2" borderId="29" xfId="0" applyNumberFormat="1" applyFont="1" applyFill="1" applyBorder="1" applyAlignment="1" applyProtection="1">
      <alignment horizontal="center"/>
      <protection locked="0"/>
    </xf>
    <xf numFmtId="49" fontId="5" fillId="2" borderId="48" xfId="0" applyNumberFormat="1" applyFont="1" applyFill="1" applyBorder="1" applyAlignment="1" applyProtection="1">
      <alignment horizontal="center"/>
      <protection locked="0"/>
    </xf>
    <xf numFmtId="49" fontId="5" fillId="2" borderId="49" xfId="0" applyNumberFormat="1" applyFont="1" applyFill="1" applyBorder="1" applyAlignment="1" applyProtection="1">
      <alignment horizontal="center"/>
      <protection locked="0"/>
    </xf>
    <xf numFmtId="49" fontId="5" fillId="2" borderId="7" xfId="0" applyNumberFormat="1" applyFont="1" applyFill="1" applyBorder="1" applyAlignment="1" applyProtection="1">
      <alignment horizontal="center"/>
      <protection locked="0"/>
    </xf>
    <xf numFmtId="49" fontId="5" fillId="2" borderId="18" xfId="0" applyNumberFormat="1" applyFont="1" applyFill="1" applyBorder="1" applyAlignment="1" applyProtection="1">
      <alignment horizontal="center"/>
      <protection locked="0"/>
    </xf>
    <xf numFmtId="49" fontId="5" fillId="2" borderId="25" xfId="0" applyNumberFormat="1" applyFont="1" applyFill="1" applyBorder="1" applyAlignment="1" applyProtection="1">
      <alignment horizontal="center"/>
      <protection locked="0"/>
    </xf>
    <xf numFmtId="49" fontId="5" fillId="2" borderId="1" xfId="0" applyNumberFormat="1" applyFont="1" applyFill="1" applyBorder="1" applyAlignment="1" applyProtection="1">
      <alignment horizontal="left" vertical="top" wrapText="1"/>
      <protection locked="0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2" borderId="9" xfId="0" applyFont="1" applyFill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23" fillId="10" borderId="14" xfId="0" applyFont="1" applyFill="1" applyBorder="1" applyAlignment="1">
      <alignment horizontal="center" wrapText="1"/>
    </xf>
    <xf numFmtId="0" fontId="10" fillId="4" borderId="0" xfId="0" applyFont="1" applyFill="1" applyAlignment="1" applyProtection="1">
      <alignment horizontal="center" vertical="center" wrapText="1"/>
      <protection hidden="1"/>
    </xf>
    <xf numFmtId="0" fontId="29" fillId="6" borderId="9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Protection="1">
      <protection locked="0"/>
    </xf>
    <xf numFmtId="0" fontId="0" fillId="0" borderId="0" xfId="0" applyProtection="1">
      <protection locked="0"/>
    </xf>
    <xf numFmtId="0" fontId="9" fillId="6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0" fillId="2" borderId="0" xfId="0" applyFont="1" applyFill="1" applyProtection="1">
      <protection locked="0"/>
    </xf>
    <xf numFmtId="0" fontId="5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10" fillId="6" borderId="0" xfId="0" applyFont="1" applyFill="1" applyProtection="1">
      <protection locked="0"/>
    </xf>
    <xf numFmtId="0" fontId="9" fillId="0" borderId="0" xfId="0" applyFont="1" applyAlignment="1" applyProtection="1">
      <alignment vertical="top"/>
      <protection locked="0"/>
    </xf>
    <xf numFmtId="0" fontId="7" fillId="0" borderId="30" xfId="0" applyFont="1" applyBorder="1"/>
    <xf numFmtId="0" fontId="7" fillId="0" borderId="14" xfId="0" applyFont="1" applyBorder="1"/>
    <xf numFmtId="49" fontId="10" fillId="2" borderId="0" xfId="0" applyNumberFormat="1" applyFont="1" applyFill="1"/>
  </cellXfs>
  <cellStyles count="5">
    <cellStyle name="Hyperlinkki" xfId="1" builtinId="8"/>
    <cellStyle name="Normaali" xfId="0" builtinId="0"/>
    <cellStyle name="Normaali 2" xfId="2" xr:uid="{00000000-0005-0000-0000-000002000000}"/>
    <cellStyle name="Normal 2" xfId="3" xr:uid="{00000000-0005-0000-0000-000003000000}"/>
    <cellStyle name="Valuutta 3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/>
</file>

<file path=xl/ctrlProps/ctrlProp10.xml><?xml version="1.0" encoding="utf-8"?>
<formControlPr xmlns="http://schemas.microsoft.com/office/spreadsheetml/2009/9/main" objectType="CheckBox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/>
</file>

<file path=xl/ctrlProps/ctrlProp3.xml><?xml version="1.0" encoding="utf-8"?>
<formControlPr xmlns="http://schemas.microsoft.com/office/spreadsheetml/2009/9/main" objectType="CheckBox"/>
</file>

<file path=xl/ctrlProps/ctrlProp4.xml><?xml version="1.0" encoding="utf-8"?>
<formControlPr xmlns="http://schemas.microsoft.com/office/spreadsheetml/2009/9/main" objectType="CheckBox"/>
</file>

<file path=xl/ctrlProps/ctrlProp5.xml><?xml version="1.0" encoding="utf-8"?>
<formControlPr xmlns="http://schemas.microsoft.com/office/spreadsheetml/2009/9/main" objectType="CheckBox"/>
</file>

<file path=xl/ctrlProps/ctrlProp6.xml><?xml version="1.0" encoding="utf-8"?>
<formControlPr xmlns="http://schemas.microsoft.com/office/spreadsheetml/2009/9/main" objectType="CheckBox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image" Target="../media/image5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5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openxmlformats.org/officeDocument/2006/relationships/image" Target="../media/image33.png"/><Relationship Id="rId7" Type="http://schemas.openxmlformats.org/officeDocument/2006/relationships/image" Target="../media/image37.png"/><Relationship Id="rId2" Type="http://schemas.openxmlformats.org/officeDocument/2006/relationships/image" Target="../media/image32.png"/><Relationship Id="rId1" Type="http://schemas.openxmlformats.org/officeDocument/2006/relationships/image" Target="../media/image31.wmf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10" Type="http://schemas.openxmlformats.org/officeDocument/2006/relationships/image" Target="../media/image5.png"/><Relationship Id="rId4" Type="http://schemas.openxmlformats.org/officeDocument/2006/relationships/image" Target="../media/image34.png"/><Relationship Id="rId9" Type="http://schemas.openxmlformats.org/officeDocument/2006/relationships/image" Target="../media/image3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7" Type="http://schemas.openxmlformats.org/officeDocument/2006/relationships/image" Target="../media/image5.png"/><Relationship Id="rId2" Type="http://schemas.openxmlformats.org/officeDocument/2006/relationships/image" Target="../media/image40.png"/><Relationship Id="rId1" Type="http://schemas.openxmlformats.org/officeDocument/2006/relationships/image" Target="../media/image31.wmf"/><Relationship Id="rId6" Type="http://schemas.openxmlformats.org/officeDocument/2006/relationships/image" Target="../media/image44.png"/><Relationship Id="rId5" Type="http://schemas.openxmlformats.org/officeDocument/2006/relationships/image" Target="../media/image43.png"/><Relationship Id="rId4" Type="http://schemas.openxmlformats.org/officeDocument/2006/relationships/image" Target="../media/image4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14</xdr:col>
      <xdr:colOff>32202</xdr:colOff>
      <xdr:row>24</xdr:row>
      <xdr:rowOff>95250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565CB579-C909-17A6-BFFD-5DBC5557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85925"/>
          <a:ext cx="8566602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</xdr:row>
      <xdr:rowOff>104775</xdr:rowOff>
    </xdr:from>
    <xdr:to>
      <xdr:col>13</xdr:col>
      <xdr:colOff>552450</xdr:colOff>
      <xdr:row>43</xdr:row>
      <xdr:rowOff>154901</xdr:rowOff>
    </xdr:to>
    <xdr:pic>
      <xdr:nvPicPr>
        <xdr:cNvPr id="5" name="Kuva 4" descr="Kuva, joka sisältää kohteen teksti, viiva, numero, Fontti&#10;&#10;Kuvaus luotu automaattisesti">
          <a:extLst>
            <a:ext uri="{FF2B5EF4-FFF2-40B4-BE49-F238E27FC236}">
              <a16:creationId xmlns:a16="http://schemas.microsoft.com/office/drawing/2014/main" id="{A9675F0B-1B94-C22A-AEB1-BF882C824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4381500"/>
          <a:ext cx="8448675" cy="28028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30</xdr:row>
      <xdr:rowOff>333375</xdr:rowOff>
    </xdr:from>
    <xdr:to>
      <xdr:col>5</xdr:col>
      <xdr:colOff>1229210</xdr:colOff>
      <xdr:row>32</xdr:row>
      <xdr:rowOff>1486134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4350" y="5705475"/>
          <a:ext cx="3477110" cy="1676634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30</xdr:row>
      <xdr:rowOff>323850</xdr:rowOff>
    </xdr:from>
    <xdr:to>
      <xdr:col>2</xdr:col>
      <xdr:colOff>457199</xdr:colOff>
      <xdr:row>32</xdr:row>
      <xdr:rowOff>1535396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799" y="5695950"/>
          <a:ext cx="2714625" cy="1735421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30</xdr:row>
      <xdr:rowOff>304800</xdr:rowOff>
    </xdr:from>
    <xdr:to>
      <xdr:col>8</xdr:col>
      <xdr:colOff>933905</xdr:colOff>
      <xdr:row>32</xdr:row>
      <xdr:rowOff>1409927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01075" y="5676900"/>
          <a:ext cx="3258005" cy="1629002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29</xdr:row>
      <xdr:rowOff>266700</xdr:rowOff>
    </xdr:from>
    <xdr:to>
      <xdr:col>1</xdr:col>
      <xdr:colOff>914399</xdr:colOff>
      <xdr:row>30</xdr:row>
      <xdr:rowOff>152843</xdr:rowOff>
    </xdr:to>
    <xdr:sp macro="" textlink="">
      <xdr:nvSpPr>
        <xdr:cNvPr id="8" name="Tekstikehys 20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285749" y="5267325"/>
          <a:ext cx="181927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KESPET 20 PROFIILI </a:t>
          </a:r>
        </a:p>
      </xdr:txBody>
    </xdr:sp>
    <xdr:clientData/>
  </xdr:twoCellAnchor>
  <xdr:twoCellAnchor>
    <xdr:from>
      <xdr:col>3</xdr:col>
      <xdr:colOff>371474</xdr:colOff>
      <xdr:row>29</xdr:row>
      <xdr:rowOff>276225</xdr:rowOff>
    </xdr:from>
    <xdr:to>
      <xdr:col>5</xdr:col>
      <xdr:colOff>542924</xdr:colOff>
      <xdr:row>30</xdr:row>
      <xdr:rowOff>162368</xdr:rowOff>
    </xdr:to>
    <xdr:sp macro="" textlink="">
      <xdr:nvSpPr>
        <xdr:cNvPr id="11" name="Tekstikehys 2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409949" y="527685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1250mm leveästä raaka-aineesta</a:t>
          </a:r>
        </a:p>
      </xdr:txBody>
    </xdr:sp>
    <xdr:clientData/>
  </xdr:twoCellAnchor>
  <xdr:twoCellAnchor>
    <xdr:from>
      <xdr:col>6</xdr:col>
      <xdr:colOff>600075</xdr:colOff>
      <xdr:row>29</xdr:row>
      <xdr:rowOff>266700</xdr:rowOff>
    </xdr:from>
    <xdr:to>
      <xdr:col>8</xdr:col>
      <xdr:colOff>457200</xdr:colOff>
      <xdr:row>30</xdr:row>
      <xdr:rowOff>152843</xdr:rowOff>
    </xdr:to>
    <xdr:sp macro="" textlink="">
      <xdr:nvSpPr>
        <xdr:cNvPr id="13" name="Tekstikehys 20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7677150" y="5267325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1000mm leveästä raaka-aineesta</a:t>
          </a:r>
        </a:p>
      </xdr:txBody>
    </xdr:sp>
    <xdr:clientData/>
  </xdr:twoCellAnchor>
  <xdr:twoCellAnchor>
    <xdr:from>
      <xdr:col>3</xdr:col>
      <xdr:colOff>390525</xdr:colOff>
      <xdr:row>33</xdr:row>
      <xdr:rowOff>0</xdr:rowOff>
    </xdr:from>
    <xdr:to>
      <xdr:col>5</xdr:col>
      <xdr:colOff>561975</xdr:colOff>
      <xdr:row>33</xdr:row>
      <xdr:rowOff>257618</xdr:rowOff>
    </xdr:to>
    <xdr:sp macro="" textlink="">
      <xdr:nvSpPr>
        <xdr:cNvPr id="17" name="Tekstikehys 20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3429000" y="758190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1250mm leveästä raaka-aineesta</a:t>
          </a:r>
        </a:p>
      </xdr:txBody>
    </xdr:sp>
    <xdr:clientData/>
  </xdr:twoCellAnchor>
  <xdr:twoCellAnchor>
    <xdr:from>
      <xdr:col>6</xdr:col>
      <xdr:colOff>647700</xdr:colOff>
      <xdr:row>33</xdr:row>
      <xdr:rowOff>0</xdr:rowOff>
    </xdr:from>
    <xdr:to>
      <xdr:col>8</xdr:col>
      <xdr:colOff>504825</xdr:colOff>
      <xdr:row>33</xdr:row>
      <xdr:rowOff>257618</xdr:rowOff>
    </xdr:to>
    <xdr:sp macro="" textlink="">
      <xdr:nvSpPr>
        <xdr:cNvPr id="19" name="Tekstikehys 20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7724775" y="758190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1000mm leveästä raaka-aineesta</a:t>
          </a:r>
        </a:p>
      </xdr:txBody>
    </xdr:sp>
    <xdr:clientData/>
  </xdr:twoCellAnchor>
  <xdr:twoCellAnchor>
    <xdr:from>
      <xdr:col>0</xdr:col>
      <xdr:colOff>266700</xdr:colOff>
      <xdr:row>32</xdr:row>
      <xdr:rowOff>1628775</xdr:rowOff>
    </xdr:from>
    <xdr:to>
      <xdr:col>1</xdr:col>
      <xdr:colOff>895350</xdr:colOff>
      <xdr:row>33</xdr:row>
      <xdr:rowOff>200468</xdr:rowOff>
    </xdr:to>
    <xdr:sp macro="" textlink="">
      <xdr:nvSpPr>
        <xdr:cNvPr id="20" name="Tekstikehys 20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266700" y="7524750"/>
          <a:ext cx="181927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KESPET 45 PROFIILI </a:t>
          </a:r>
        </a:p>
      </xdr:txBody>
    </xdr:sp>
    <xdr:clientData/>
  </xdr:twoCellAnchor>
  <xdr:twoCellAnchor editAs="oneCell">
    <xdr:from>
      <xdr:col>0</xdr:col>
      <xdr:colOff>323850</xdr:colOff>
      <xdr:row>33</xdr:row>
      <xdr:rowOff>238125</xdr:rowOff>
    </xdr:from>
    <xdr:to>
      <xdr:col>2</xdr:col>
      <xdr:colOff>660434</xdr:colOff>
      <xdr:row>33</xdr:row>
      <xdr:rowOff>1981200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3850" y="3419475"/>
          <a:ext cx="2898809" cy="1743075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33</xdr:row>
      <xdr:rowOff>285750</xdr:rowOff>
    </xdr:from>
    <xdr:to>
      <xdr:col>5</xdr:col>
      <xdr:colOff>1124422</xdr:colOff>
      <xdr:row>33</xdr:row>
      <xdr:rowOff>2000489</xdr:rowOff>
    </xdr:to>
    <xdr:pic>
      <xdr:nvPicPr>
        <xdr:cNvPr id="22" name="Kuva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14825" y="3467100"/>
          <a:ext cx="3381847" cy="171473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33</xdr:row>
      <xdr:rowOff>247650</xdr:rowOff>
    </xdr:from>
    <xdr:to>
      <xdr:col>8</xdr:col>
      <xdr:colOff>1153008</xdr:colOff>
      <xdr:row>33</xdr:row>
      <xdr:rowOff>1990968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20125" y="3429000"/>
          <a:ext cx="3458058" cy="1743318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27</xdr:row>
      <xdr:rowOff>179917</xdr:rowOff>
    </xdr:from>
    <xdr:to>
      <xdr:col>2</xdr:col>
      <xdr:colOff>198507</xdr:colOff>
      <xdr:row>29</xdr:row>
      <xdr:rowOff>107065</xdr:rowOff>
    </xdr:to>
    <xdr:pic>
      <xdr:nvPicPr>
        <xdr:cNvPr id="5" name="Kuva 4" descr="Kuva, joka sisältää kohteen Fontti, Grafiikka, logo, kuvakaappaus&#10;&#10;Kuvaus luotu automaattisesti">
          <a:extLst>
            <a:ext uri="{FF2B5EF4-FFF2-40B4-BE49-F238E27FC236}">
              <a16:creationId xmlns:a16="http://schemas.microsoft.com/office/drawing/2014/main" id="{30D36AF4-8115-C05F-E054-B3E229C02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4584" y="328084"/>
          <a:ext cx="2505673" cy="5303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41274</xdr:colOff>
      <xdr:row>23</xdr:row>
      <xdr:rowOff>301624</xdr:rowOff>
    </xdr:from>
    <xdr:to>
      <xdr:col>15</xdr:col>
      <xdr:colOff>2825749</xdr:colOff>
      <xdr:row>24</xdr:row>
      <xdr:rowOff>901699</xdr:rowOff>
    </xdr:to>
    <xdr:pic>
      <xdr:nvPicPr>
        <xdr:cNvPr id="163261" name="Kuva 7" descr="kehyspalkin kulman liikuntakotelo.png">
          <a:extLst>
            <a:ext uri="{FF2B5EF4-FFF2-40B4-BE49-F238E27FC236}">
              <a16:creationId xmlns:a16="http://schemas.microsoft.com/office/drawing/2014/main" id="{00000000-0008-0000-0A00-0000BD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0441" y="1243541"/>
          <a:ext cx="3609975" cy="167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179917</xdr:colOff>
      <xdr:row>23</xdr:row>
      <xdr:rowOff>310091</xdr:rowOff>
    </xdr:from>
    <xdr:to>
      <xdr:col>11</xdr:col>
      <xdr:colOff>382992</xdr:colOff>
      <xdr:row>23</xdr:row>
      <xdr:rowOff>1079499</xdr:rowOff>
    </xdr:to>
    <xdr:pic>
      <xdr:nvPicPr>
        <xdr:cNvPr id="163262" name="Kuva 9" descr="roiskeveden estolevy-uusi.png">
          <a:extLst>
            <a:ext uri="{FF2B5EF4-FFF2-40B4-BE49-F238E27FC236}">
              <a16:creationId xmlns:a16="http://schemas.microsoft.com/office/drawing/2014/main" id="{00000000-0008-0000-0A00-0000BE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084" y="1252008"/>
          <a:ext cx="785158" cy="769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440267</xdr:colOff>
      <xdr:row>23</xdr:row>
      <xdr:rowOff>191559</xdr:rowOff>
    </xdr:from>
    <xdr:to>
      <xdr:col>3</xdr:col>
      <xdr:colOff>169334</xdr:colOff>
      <xdr:row>24</xdr:row>
      <xdr:rowOff>944034</xdr:rowOff>
    </xdr:to>
    <xdr:pic>
      <xdr:nvPicPr>
        <xdr:cNvPr id="163263" name="Kuva 7" descr="kehyspalkkilista1.png">
          <a:extLst>
            <a:ext uri="{FF2B5EF4-FFF2-40B4-BE49-F238E27FC236}">
              <a16:creationId xmlns:a16="http://schemas.microsoft.com/office/drawing/2014/main" id="{00000000-0008-0000-0A00-0000BF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67" y="1133476"/>
          <a:ext cx="1803400" cy="183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510117</xdr:colOff>
      <xdr:row>23</xdr:row>
      <xdr:rowOff>216959</xdr:rowOff>
    </xdr:from>
    <xdr:to>
      <xdr:col>7</xdr:col>
      <xdr:colOff>52917</xdr:colOff>
      <xdr:row>24</xdr:row>
      <xdr:rowOff>1007534</xdr:rowOff>
    </xdr:to>
    <xdr:pic>
      <xdr:nvPicPr>
        <xdr:cNvPr id="163264" name="Kuva 8" descr="kehyspalkkilista2.png">
          <a:extLst>
            <a:ext uri="{FF2B5EF4-FFF2-40B4-BE49-F238E27FC236}">
              <a16:creationId xmlns:a16="http://schemas.microsoft.com/office/drawing/2014/main" id="{00000000-0008-0000-0A00-0000C0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1784" y="1158876"/>
          <a:ext cx="1871133" cy="187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208492</xdr:colOff>
      <xdr:row>23</xdr:row>
      <xdr:rowOff>238125</xdr:rowOff>
    </xdr:from>
    <xdr:to>
      <xdr:col>9</xdr:col>
      <xdr:colOff>581025</xdr:colOff>
      <xdr:row>24</xdr:row>
      <xdr:rowOff>933450</xdr:rowOff>
    </xdr:to>
    <xdr:pic>
      <xdr:nvPicPr>
        <xdr:cNvPr id="163265" name="Kuva 9" descr="kehyspalkkilista3.png">
          <a:extLst>
            <a:ext uri="{FF2B5EF4-FFF2-40B4-BE49-F238E27FC236}">
              <a16:creationId xmlns:a16="http://schemas.microsoft.com/office/drawing/2014/main" id="{00000000-0008-0000-0A00-0000C1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492" y="1180042"/>
          <a:ext cx="1536700" cy="177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306917</xdr:colOff>
      <xdr:row>19</xdr:row>
      <xdr:rowOff>201083</xdr:rowOff>
    </xdr:from>
    <xdr:to>
      <xdr:col>3</xdr:col>
      <xdr:colOff>537173</xdr:colOff>
      <xdr:row>22</xdr:row>
      <xdr:rowOff>32981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459EAB1A-AFC1-6AFA-1D66-22BEA030A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6917" y="201083"/>
          <a:ext cx="2505673" cy="5303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59</xdr:row>
      <xdr:rowOff>0</xdr:rowOff>
    </xdr:from>
    <xdr:to>
      <xdr:col>15</xdr:col>
      <xdr:colOff>0</xdr:colOff>
      <xdr:row>59</xdr:row>
      <xdr:rowOff>0</xdr:rowOff>
    </xdr:to>
    <xdr:pic>
      <xdr:nvPicPr>
        <xdr:cNvPr id="164512" name="Picture 6">
          <a:extLst>
            <a:ext uri="{FF2B5EF4-FFF2-40B4-BE49-F238E27FC236}">
              <a16:creationId xmlns:a16="http://schemas.microsoft.com/office/drawing/2014/main" id="{00000000-0008-0000-0B00-0000A0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8991600"/>
          <a:ext cx="531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59</xdr:row>
      <xdr:rowOff>0</xdr:rowOff>
    </xdr:from>
    <xdr:to>
      <xdr:col>15</xdr:col>
      <xdr:colOff>0</xdr:colOff>
      <xdr:row>59</xdr:row>
      <xdr:rowOff>0</xdr:rowOff>
    </xdr:to>
    <xdr:pic>
      <xdr:nvPicPr>
        <xdr:cNvPr id="164513" name="Picture 20">
          <a:extLst>
            <a:ext uri="{FF2B5EF4-FFF2-40B4-BE49-F238E27FC236}">
              <a16:creationId xmlns:a16="http://schemas.microsoft.com/office/drawing/2014/main" id="{00000000-0008-0000-0B00-0000A1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8991600"/>
          <a:ext cx="531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60</xdr:row>
      <xdr:rowOff>0</xdr:rowOff>
    </xdr:from>
    <xdr:to>
      <xdr:col>15</xdr:col>
      <xdr:colOff>0</xdr:colOff>
      <xdr:row>60</xdr:row>
      <xdr:rowOff>0</xdr:rowOff>
    </xdr:to>
    <xdr:pic>
      <xdr:nvPicPr>
        <xdr:cNvPr id="164514" name="Picture 21">
          <a:extLst>
            <a:ext uri="{FF2B5EF4-FFF2-40B4-BE49-F238E27FC236}">
              <a16:creationId xmlns:a16="http://schemas.microsoft.com/office/drawing/2014/main" id="{00000000-0008-0000-0B00-0000A2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9305925"/>
          <a:ext cx="531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34</xdr:row>
      <xdr:rowOff>38100</xdr:rowOff>
    </xdr:from>
    <xdr:to>
      <xdr:col>5</xdr:col>
      <xdr:colOff>1048711</xdr:colOff>
      <xdr:row>36</xdr:row>
      <xdr:rowOff>305086</xdr:rowOff>
    </xdr:to>
    <xdr:pic>
      <xdr:nvPicPr>
        <xdr:cNvPr id="2" name="Kuva 1" descr="Kuva, joka sisältää kohteen teksti, kuvakaappaus, Fontti, viiva&#10;&#10;Kuvaus luotu automaattisest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5895975"/>
          <a:ext cx="6887536" cy="2057687"/>
        </a:xfrm>
        <a:prstGeom prst="rect">
          <a:avLst/>
        </a:prstGeom>
      </xdr:spPr>
    </xdr:pic>
    <xdr:clientData/>
  </xdr:twoCellAnchor>
  <xdr:twoCellAnchor editAs="oneCell">
    <xdr:from>
      <xdr:col>7</xdr:col>
      <xdr:colOff>942975</xdr:colOff>
      <xdr:row>33</xdr:row>
      <xdr:rowOff>319617</xdr:rowOff>
    </xdr:from>
    <xdr:to>
      <xdr:col>10</xdr:col>
      <xdr:colOff>1118154</xdr:colOff>
      <xdr:row>35</xdr:row>
      <xdr:rowOff>434111</xdr:rowOff>
    </xdr:to>
    <xdr:pic>
      <xdr:nvPicPr>
        <xdr:cNvPr id="4" name="Kuva 3" descr="Kuva, joka sisältää kohteen teksti, Fontti, kuvakaappaus&#10;&#10;Kuvaus luotu automaattisesti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88475" y="753534"/>
          <a:ext cx="3985179" cy="1384493"/>
        </a:xfrm>
        <a:prstGeom prst="rect">
          <a:avLst/>
        </a:prstGeom>
      </xdr:spPr>
    </xdr:pic>
    <xdr:clientData/>
  </xdr:twoCellAnchor>
  <xdr:twoCellAnchor editAs="oneCell">
    <xdr:from>
      <xdr:col>8</xdr:col>
      <xdr:colOff>450850</xdr:colOff>
      <xdr:row>35</xdr:row>
      <xdr:rowOff>382058</xdr:rowOff>
    </xdr:from>
    <xdr:to>
      <xdr:col>10</xdr:col>
      <xdr:colOff>127308</xdr:colOff>
      <xdr:row>36</xdr:row>
      <xdr:rowOff>725130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66350" y="2085975"/>
          <a:ext cx="2216458" cy="1242656"/>
        </a:xfrm>
        <a:prstGeom prst="rect">
          <a:avLst/>
        </a:prstGeom>
      </xdr:spPr>
    </xdr:pic>
    <xdr:clientData/>
  </xdr:twoCellAnchor>
  <xdr:twoCellAnchor editAs="oneCell">
    <xdr:from>
      <xdr:col>11</xdr:col>
      <xdr:colOff>487892</xdr:colOff>
      <xdr:row>34</xdr:row>
      <xdr:rowOff>44450</xdr:rowOff>
    </xdr:from>
    <xdr:to>
      <xdr:col>14</xdr:col>
      <xdr:colOff>577193</xdr:colOff>
      <xdr:row>34</xdr:row>
      <xdr:rowOff>368345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13392" y="848783"/>
          <a:ext cx="2883301" cy="323895"/>
        </a:xfrm>
        <a:prstGeom prst="rect">
          <a:avLst/>
        </a:prstGeom>
      </xdr:spPr>
    </xdr:pic>
    <xdr:clientData/>
  </xdr:twoCellAnchor>
  <xdr:twoCellAnchor editAs="oneCell">
    <xdr:from>
      <xdr:col>11</xdr:col>
      <xdr:colOff>924983</xdr:colOff>
      <xdr:row>34</xdr:row>
      <xdr:rowOff>412749</xdr:rowOff>
    </xdr:from>
    <xdr:to>
      <xdr:col>14</xdr:col>
      <xdr:colOff>90231</xdr:colOff>
      <xdr:row>35</xdr:row>
      <xdr:rowOff>241400</xdr:rowOff>
    </xdr:to>
    <xdr:pic>
      <xdr:nvPicPr>
        <xdr:cNvPr id="9" name="Kuva 8" descr="Kuva, joka sisältää kohteen viiva, Suorakaide, muotoilu&#10;&#10;Kuvaus luotu automaattisesti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50483" y="1217082"/>
          <a:ext cx="1959248" cy="728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574675</xdr:colOff>
      <xdr:row>35</xdr:row>
      <xdr:rowOff>369358</xdr:rowOff>
    </xdr:from>
    <xdr:to>
      <xdr:col>12</xdr:col>
      <xdr:colOff>146167</xdr:colOff>
      <xdr:row>35</xdr:row>
      <xdr:rowOff>588464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00175" y="2073275"/>
          <a:ext cx="841492" cy="219106"/>
        </a:xfrm>
        <a:prstGeom prst="rect">
          <a:avLst/>
        </a:prstGeom>
      </xdr:spPr>
    </xdr:pic>
    <xdr:clientData/>
  </xdr:twoCellAnchor>
  <xdr:twoCellAnchor editAs="oneCell">
    <xdr:from>
      <xdr:col>11</xdr:col>
      <xdr:colOff>669925</xdr:colOff>
      <xdr:row>35</xdr:row>
      <xdr:rowOff>878416</xdr:rowOff>
    </xdr:from>
    <xdr:to>
      <xdr:col>14</xdr:col>
      <xdr:colOff>578226</xdr:colOff>
      <xdr:row>36</xdr:row>
      <xdr:rowOff>417043</xdr:rowOff>
    </xdr:to>
    <xdr:pic>
      <xdr:nvPicPr>
        <xdr:cNvPr id="11" name="Kuv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95425" y="2582333"/>
          <a:ext cx="2702301" cy="438211"/>
        </a:xfrm>
        <a:prstGeom prst="rect">
          <a:avLst/>
        </a:prstGeom>
      </xdr:spPr>
    </xdr:pic>
    <xdr:clientData/>
  </xdr:twoCellAnchor>
  <xdr:twoCellAnchor editAs="oneCell">
    <xdr:from>
      <xdr:col>5</xdr:col>
      <xdr:colOff>1090084</xdr:colOff>
      <xdr:row>34</xdr:row>
      <xdr:rowOff>857252</xdr:rowOff>
    </xdr:from>
    <xdr:to>
      <xdr:col>7</xdr:col>
      <xdr:colOff>899583</xdr:colOff>
      <xdr:row>36</xdr:row>
      <xdr:rowOff>232834</xdr:rowOff>
    </xdr:to>
    <xdr:pic>
      <xdr:nvPicPr>
        <xdr:cNvPr id="3" name="Kuva 2" descr="Kuva, joka sisältää kohteen teksti, viiva, diagrammi, Fontti&#10;&#10;Kuvaus luotu automaattisesti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95584" y="1661585"/>
          <a:ext cx="2349499" cy="1174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32</xdr:row>
      <xdr:rowOff>11907</xdr:rowOff>
    </xdr:from>
    <xdr:to>
      <xdr:col>2</xdr:col>
      <xdr:colOff>600673</xdr:colOff>
      <xdr:row>33</xdr:row>
      <xdr:rowOff>339898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A4A80E31-E40D-193F-2CD5-0080B1CD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75" y="214313"/>
          <a:ext cx="2505673" cy="53039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515</xdr:row>
      <xdr:rowOff>0</xdr:rowOff>
    </xdr:from>
    <xdr:to>
      <xdr:col>13</xdr:col>
      <xdr:colOff>0</xdr:colOff>
      <xdr:row>515</xdr:row>
      <xdr:rowOff>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6411575"/>
          <a:ext cx="1163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515</xdr:row>
      <xdr:rowOff>0</xdr:rowOff>
    </xdr:from>
    <xdr:to>
      <xdr:col>13</xdr:col>
      <xdr:colOff>0</xdr:colOff>
      <xdr:row>515</xdr:row>
      <xdr:rowOff>0</xdr:rowOff>
    </xdr:to>
    <xdr:pic>
      <xdr:nvPicPr>
        <xdr:cNvPr id="3" name="Picture 2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6411575"/>
          <a:ext cx="1163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516</xdr:row>
      <xdr:rowOff>0</xdr:rowOff>
    </xdr:from>
    <xdr:to>
      <xdr:col>13</xdr:col>
      <xdr:colOff>0</xdr:colOff>
      <xdr:row>516</xdr:row>
      <xdr:rowOff>0</xdr:rowOff>
    </xdr:to>
    <xdr:pic>
      <xdr:nvPicPr>
        <xdr:cNvPr id="4" name="Picture 2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5750" y="12588875"/>
          <a:ext cx="903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281518</xdr:colOff>
      <xdr:row>489</xdr:row>
      <xdr:rowOff>243417</xdr:rowOff>
    </xdr:from>
    <xdr:to>
      <xdr:col>12</xdr:col>
      <xdr:colOff>1428751</xdr:colOff>
      <xdr:row>490</xdr:row>
      <xdr:rowOff>1140399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40518" y="79554917"/>
          <a:ext cx="1147233" cy="1150982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107950</xdr:colOff>
      <xdr:row>489</xdr:row>
      <xdr:rowOff>497417</xdr:rowOff>
    </xdr:from>
    <xdr:to>
      <xdr:col>9</xdr:col>
      <xdr:colOff>1238250</xdr:colOff>
      <xdr:row>490</xdr:row>
      <xdr:rowOff>1136480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56950" y="6635750"/>
          <a:ext cx="1130300" cy="113118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489</xdr:row>
      <xdr:rowOff>416983</xdr:rowOff>
    </xdr:from>
    <xdr:to>
      <xdr:col>11</xdr:col>
      <xdr:colOff>1251426</xdr:colOff>
      <xdr:row>490</xdr:row>
      <xdr:rowOff>1023410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46150" y="6555316"/>
          <a:ext cx="1194276" cy="102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70907</xdr:colOff>
      <xdr:row>489</xdr:row>
      <xdr:rowOff>434977</xdr:rowOff>
    </xdr:from>
    <xdr:to>
      <xdr:col>10</xdr:col>
      <xdr:colOff>1230208</xdr:colOff>
      <xdr:row>490</xdr:row>
      <xdr:rowOff>877359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9907" y="6573310"/>
          <a:ext cx="1159301" cy="877357"/>
        </a:xfrm>
        <a:prstGeom prst="rect">
          <a:avLst/>
        </a:prstGeom>
      </xdr:spPr>
    </xdr:pic>
    <xdr:clientData/>
  </xdr:twoCellAnchor>
  <xdr:twoCellAnchor editAs="oneCell">
    <xdr:from>
      <xdr:col>2</xdr:col>
      <xdr:colOff>2243667</xdr:colOff>
      <xdr:row>490</xdr:row>
      <xdr:rowOff>85727</xdr:rowOff>
    </xdr:from>
    <xdr:to>
      <xdr:col>8</xdr:col>
      <xdr:colOff>179917</xdr:colOff>
      <xdr:row>490</xdr:row>
      <xdr:rowOff>1027848</xdr:rowOff>
    </xdr:to>
    <xdr:pic>
      <xdr:nvPicPr>
        <xdr:cNvPr id="22" name="Kuva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77167" y="79651227"/>
          <a:ext cx="6762750" cy="942121"/>
        </a:xfrm>
        <a:prstGeom prst="rect">
          <a:avLst/>
        </a:prstGeom>
      </xdr:spPr>
    </xdr:pic>
    <xdr:clientData/>
  </xdr:twoCellAnchor>
  <xdr:twoCellAnchor editAs="oneCell">
    <xdr:from>
      <xdr:col>2</xdr:col>
      <xdr:colOff>250031</xdr:colOff>
      <xdr:row>485</xdr:row>
      <xdr:rowOff>71437</xdr:rowOff>
    </xdr:from>
    <xdr:to>
      <xdr:col>3</xdr:col>
      <xdr:colOff>314923</xdr:colOff>
      <xdr:row>487</xdr:row>
      <xdr:rowOff>6522</xdr:rowOff>
    </xdr:to>
    <xdr:pic>
      <xdr:nvPicPr>
        <xdr:cNvPr id="5" name="Kuva 4" descr="Kuva, joka sisältää kohteen Fontti, Grafiikka, logo, kuvakaappaus&#10;&#10;Kuvaus luotu automaattisesti">
          <a:extLst>
            <a:ext uri="{FF2B5EF4-FFF2-40B4-BE49-F238E27FC236}">
              <a16:creationId xmlns:a16="http://schemas.microsoft.com/office/drawing/2014/main" id="{79B2E35D-2B6A-7881-B4EE-5F03917D2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0031" y="273843"/>
          <a:ext cx="2505673" cy="5303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5</xdr:row>
      <xdr:rowOff>166687</xdr:rowOff>
    </xdr:from>
    <xdr:to>
      <xdr:col>1</xdr:col>
      <xdr:colOff>969766</xdr:colOff>
      <xdr:row>7</xdr:row>
      <xdr:rowOff>208929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4C1969F7-6622-2342-10B6-304C699D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166687"/>
          <a:ext cx="2505673" cy="5303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86758</xdr:colOff>
      <xdr:row>52</xdr:row>
      <xdr:rowOff>39281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1958" cy="8459381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0</xdr:row>
      <xdr:rowOff>19050</xdr:rowOff>
    </xdr:from>
    <xdr:to>
      <xdr:col>24</xdr:col>
      <xdr:colOff>410623</xdr:colOff>
      <xdr:row>59</xdr:row>
      <xdr:rowOff>58489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34275" y="19050"/>
          <a:ext cx="7506748" cy="95930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22</xdr:row>
          <xdr:rowOff>57150</xdr:rowOff>
        </xdr:from>
        <xdr:to>
          <xdr:col>2</xdr:col>
          <xdr:colOff>95250</xdr:colOff>
          <xdr:row>24</xdr:row>
          <xdr:rowOff>9525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25</xdr:row>
          <xdr:rowOff>114300</xdr:rowOff>
        </xdr:from>
        <xdr:to>
          <xdr:col>2</xdr:col>
          <xdr:colOff>104775</xdr:colOff>
          <xdr:row>26</xdr:row>
          <xdr:rowOff>180975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25</xdr:row>
          <xdr:rowOff>123825</xdr:rowOff>
        </xdr:from>
        <xdr:to>
          <xdr:col>4</xdr:col>
          <xdr:colOff>38100</xdr:colOff>
          <xdr:row>27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26</xdr:row>
          <xdr:rowOff>0</xdr:rowOff>
        </xdr:from>
        <xdr:to>
          <xdr:col>5</xdr:col>
          <xdr:colOff>685800</xdr:colOff>
          <xdr:row>27</xdr:row>
          <xdr:rowOff>28575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2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29</xdr:row>
          <xdr:rowOff>0</xdr:rowOff>
        </xdr:from>
        <xdr:to>
          <xdr:col>2</xdr:col>
          <xdr:colOff>104775</xdr:colOff>
          <xdr:row>30</xdr:row>
          <xdr:rowOff>28575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2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29</xdr:row>
          <xdr:rowOff>0</xdr:rowOff>
        </xdr:from>
        <xdr:to>
          <xdr:col>4</xdr:col>
          <xdr:colOff>28575</xdr:colOff>
          <xdr:row>30</xdr:row>
          <xdr:rowOff>28575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2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3</xdr:col>
          <xdr:colOff>304800</xdr:colOff>
          <xdr:row>7</xdr:row>
          <xdr:rowOff>19050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2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</xdr:row>
          <xdr:rowOff>219075</xdr:rowOff>
        </xdr:from>
        <xdr:to>
          <xdr:col>5</xdr:col>
          <xdr:colOff>419100</xdr:colOff>
          <xdr:row>7</xdr:row>
          <xdr:rowOff>19050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2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390525</xdr:colOff>
          <xdr:row>28</xdr:row>
          <xdr:rowOff>123825</xdr:rowOff>
        </xdr:from>
        <xdr:to>
          <xdr:col>5</xdr:col>
          <xdr:colOff>933450</xdr:colOff>
          <xdr:row>30</xdr:row>
          <xdr:rowOff>76200</xdr:rowOff>
        </xdr:to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2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23</xdr:row>
          <xdr:rowOff>0</xdr:rowOff>
        </xdr:from>
        <xdr:to>
          <xdr:col>5</xdr:col>
          <xdr:colOff>685800</xdr:colOff>
          <xdr:row>24</xdr:row>
          <xdr:rowOff>47625</xdr:rowOff>
        </xdr:to>
        <xdr:sp macro="" textlink="">
          <xdr:nvSpPr>
            <xdr:cNvPr id="11956" name="Check Box 692" hidden="1">
              <a:extLst>
                <a:ext uri="{63B3BB69-23CF-44E3-9099-C40C66FF867C}">
                  <a14:compatExt spid="_x0000_s11956"/>
                </a:ext>
                <a:ext uri="{FF2B5EF4-FFF2-40B4-BE49-F238E27FC236}">
                  <a16:creationId xmlns:a16="http://schemas.microsoft.com/office/drawing/2014/main" id="{00000000-0008-0000-0200-0000B4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9</xdr:row>
          <xdr:rowOff>142875</xdr:rowOff>
        </xdr:from>
        <xdr:to>
          <xdr:col>3</xdr:col>
          <xdr:colOff>285750</xdr:colOff>
          <xdr:row>11</xdr:row>
          <xdr:rowOff>0</xdr:rowOff>
        </xdr:to>
        <xdr:sp macro="" textlink="">
          <xdr:nvSpPr>
            <xdr:cNvPr id="11963" name="Check Box 699" hidden="1">
              <a:extLst>
                <a:ext uri="{63B3BB69-23CF-44E3-9099-C40C66FF867C}">
                  <a14:compatExt spid="_x0000_s11963"/>
                </a:ext>
                <a:ext uri="{FF2B5EF4-FFF2-40B4-BE49-F238E27FC236}">
                  <a16:creationId xmlns:a16="http://schemas.microsoft.com/office/drawing/2014/main" id="{00000000-0008-0000-0200-0000BB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9</xdr:row>
          <xdr:rowOff>152400</xdr:rowOff>
        </xdr:from>
        <xdr:to>
          <xdr:col>5</xdr:col>
          <xdr:colOff>419100</xdr:colOff>
          <xdr:row>11</xdr:row>
          <xdr:rowOff>19050</xdr:rowOff>
        </xdr:to>
        <xdr:sp macro="" textlink="">
          <xdr:nvSpPr>
            <xdr:cNvPr id="11964" name="Check Box 700" hidden="1">
              <a:extLst>
                <a:ext uri="{63B3BB69-23CF-44E3-9099-C40C66FF867C}">
                  <a14:compatExt spid="_x0000_s11964"/>
                </a:ext>
                <a:ext uri="{FF2B5EF4-FFF2-40B4-BE49-F238E27FC236}">
                  <a16:creationId xmlns:a16="http://schemas.microsoft.com/office/drawing/2014/main" id="{00000000-0008-0000-0200-0000BC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0</xdr:row>
      <xdr:rowOff>85725</xdr:rowOff>
    </xdr:from>
    <xdr:to>
      <xdr:col>3</xdr:col>
      <xdr:colOff>598</xdr:colOff>
      <xdr:row>2</xdr:row>
      <xdr:rowOff>158923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FE7836C4-BEF5-88BD-0F5C-C5B73005E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5725"/>
          <a:ext cx="2505673" cy="53039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5</xdr:row>
          <xdr:rowOff>219075</xdr:rowOff>
        </xdr:from>
        <xdr:to>
          <xdr:col>8</xdr:col>
          <xdr:colOff>600075</xdr:colOff>
          <xdr:row>7</xdr:row>
          <xdr:rowOff>19050</xdr:rowOff>
        </xdr:to>
        <xdr:sp macro="" textlink="">
          <xdr:nvSpPr>
            <xdr:cNvPr id="11966" name="Check Box 702" hidden="1">
              <a:extLst>
                <a:ext uri="{63B3BB69-23CF-44E3-9099-C40C66FF867C}">
                  <a14:compatExt spid="_x0000_s11966"/>
                </a:ext>
                <a:ext uri="{FF2B5EF4-FFF2-40B4-BE49-F238E27FC236}">
                  <a16:creationId xmlns:a16="http://schemas.microsoft.com/office/drawing/2014/main" id="{8BD7D37E-3F4A-FCE9-1D7A-B5C7616C83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180975</xdr:colOff>
      <xdr:row>685</xdr:row>
      <xdr:rowOff>57150</xdr:rowOff>
    </xdr:from>
    <xdr:to>
      <xdr:col>18</xdr:col>
      <xdr:colOff>1171575</xdr:colOff>
      <xdr:row>685</xdr:row>
      <xdr:rowOff>1009650</xdr:rowOff>
    </xdr:to>
    <xdr:pic>
      <xdr:nvPicPr>
        <xdr:cNvPr id="170051" name="Kuva 4">
          <a:extLst>
            <a:ext uri="{FF2B5EF4-FFF2-40B4-BE49-F238E27FC236}">
              <a16:creationId xmlns:a16="http://schemas.microsoft.com/office/drawing/2014/main" id="{00000000-0008-0000-0300-000043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7150"/>
          <a:ext cx="990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685</xdr:row>
      <xdr:rowOff>180975</xdr:rowOff>
    </xdr:from>
    <xdr:to>
      <xdr:col>8</xdr:col>
      <xdr:colOff>86323</xdr:colOff>
      <xdr:row>685</xdr:row>
      <xdr:rowOff>711373</xdr:rowOff>
    </xdr:to>
    <xdr:pic>
      <xdr:nvPicPr>
        <xdr:cNvPr id="2" name="Kuva 1" descr="Kuva, joka sisältää kohteen Fontti, Grafiikka, logo, kuvakaappaus&#10;&#10;Kuvaus luotu automaattisesti">
          <a:extLst>
            <a:ext uri="{FF2B5EF4-FFF2-40B4-BE49-F238E27FC236}">
              <a16:creationId xmlns:a16="http://schemas.microsoft.com/office/drawing/2014/main" id="{E031DEBD-0522-37CB-2564-2BF77E20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" y="180975"/>
          <a:ext cx="2505673" cy="5303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248</xdr:row>
      <xdr:rowOff>200025</xdr:rowOff>
    </xdr:from>
    <xdr:to>
      <xdr:col>8</xdr:col>
      <xdr:colOff>95848</xdr:colOff>
      <xdr:row>248</xdr:row>
      <xdr:rowOff>730423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A14177FF-CCDE-F626-5E05-2CF56D484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200025"/>
          <a:ext cx="2505673" cy="5303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369094</xdr:colOff>
      <xdr:row>58</xdr:row>
      <xdr:rowOff>142875</xdr:rowOff>
    </xdr:from>
    <xdr:to>
      <xdr:col>8</xdr:col>
      <xdr:colOff>1103246</xdr:colOff>
      <xdr:row>59</xdr:row>
      <xdr:rowOff>824149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5219" y="10060781"/>
          <a:ext cx="5210902" cy="170521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55</xdr:row>
      <xdr:rowOff>105833</xdr:rowOff>
    </xdr:from>
    <xdr:to>
      <xdr:col>3</xdr:col>
      <xdr:colOff>748839</xdr:colOff>
      <xdr:row>57</xdr:row>
      <xdr:rowOff>1231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11EAF84-1C76-01AC-EB85-E9606CE41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33" y="105833"/>
          <a:ext cx="2505673" cy="5303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9</xdr:row>
      <xdr:rowOff>38100</xdr:rowOff>
    </xdr:from>
    <xdr:to>
      <xdr:col>18</xdr:col>
      <xdr:colOff>485775</xdr:colOff>
      <xdr:row>11</xdr:row>
      <xdr:rowOff>19050</xdr:rowOff>
    </xdr:to>
    <xdr:pic>
      <xdr:nvPicPr>
        <xdr:cNvPr id="173076" name="Kuva 1">
          <a:extLst>
            <a:ext uri="{FF2B5EF4-FFF2-40B4-BE49-F238E27FC236}">
              <a16:creationId xmlns:a16="http://schemas.microsoft.com/office/drawing/2014/main" id="{00000000-0008-0000-0600-000014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100"/>
          <a:ext cx="1450657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9</xdr:row>
      <xdr:rowOff>152400</xdr:rowOff>
    </xdr:from>
    <xdr:to>
      <xdr:col>3</xdr:col>
      <xdr:colOff>524473</xdr:colOff>
      <xdr:row>9</xdr:row>
      <xdr:rowOff>682798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96876675-4701-C111-DDD3-7151372D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52400"/>
          <a:ext cx="2505673" cy="5303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833173</xdr:colOff>
      <xdr:row>20</xdr:row>
      <xdr:rowOff>268024</xdr:rowOff>
    </xdr:from>
    <xdr:to>
      <xdr:col>22</xdr:col>
      <xdr:colOff>1321859</xdr:colOff>
      <xdr:row>22</xdr:row>
      <xdr:rowOff>2617804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5698" y="1106224"/>
          <a:ext cx="6832336" cy="467388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21</xdr:row>
      <xdr:rowOff>85726</xdr:rowOff>
    </xdr:from>
    <xdr:to>
      <xdr:col>15</xdr:col>
      <xdr:colOff>78581</xdr:colOff>
      <xdr:row>22</xdr:row>
      <xdr:rowOff>2591254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50" y="1257301"/>
          <a:ext cx="3257550" cy="4496253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22</xdr:row>
      <xdr:rowOff>1171575</xdr:rowOff>
    </xdr:from>
    <xdr:to>
      <xdr:col>8</xdr:col>
      <xdr:colOff>95250</xdr:colOff>
      <xdr:row>22</xdr:row>
      <xdr:rowOff>2623948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" y="4333875"/>
          <a:ext cx="2352675" cy="145237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285752</xdr:rowOff>
    </xdr:from>
    <xdr:to>
      <xdr:col>10</xdr:col>
      <xdr:colOff>526512</xdr:colOff>
      <xdr:row>22</xdr:row>
      <xdr:rowOff>1085851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1457327"/>
          <a:ext cx="4774662" cy="2790824"/>
        </a:xfrm>
        <a:prstGeom prst="rect">
          <a:avLst/>
        </a:prstGeom>
      </xdr:spPr>
    </xdr:pic>
    <xdr:clientData/>
  </xdr:twoCellAnchor>
  <xdr:twoCellAnchor editAs="oneCell">
    <xdr:from>
      <xdr:col>5</xdr:col>
      <xdr:colOff>309563</xdr:colOff>
      <xdr:row>19</xdr:row>
      <xdr:rowOff>154782</xdr:rowOff>
    </xdr:from>
    <xdr:to>
      <xdr:col>7</xdr:col>
      <xdr:colOff>934048</xdr:colOff>
      <xdr:row>19</xdr:row>
      <xdr:rowOff>685180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C9D9ACA2-8756-2CF8-C545-AD128549C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9563" y="154782"/>
          <a:ext cx="2505673" cy="5303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222249</xdr:colOff>
      <xdr:row>29</xdr:row>
      <xdr:rowOff>95250</xdr:rowOff>
    </xdr:from>
    <xdr:to>
      <xdr:col>4</xdr:col>
      <xdr:colOff>33654</xdr:colOff>
      <xdr:row>29</xdr:row>
      <xdr:rowOff>1756820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49" y="5122333"/>
          <a:ext cx="5566833" cy="1671095"/>
        </a:xfrm>
        <a:prstGeom prst="rect">
          <a:avLst/>
        </a:prstGeom>
      </xdr:spPr>
    </xdr:pic>
    <xdr:clientData/>
  </xdr:twoCellAnchor>
  <xdr:twoCellAnchor editAs="oneCell">
    <xdr:from>
      <xdr:col>4</xdr:col>
      <xdr:colOff>222249</xdr:colOff>
      <xdr:row>29</xdr:row>
      <xdr:rowOff>539750</xdr:rowOff>
    </xdr:from>
    <xdr:to>
      <xdr:col>5</xdr:col>
      <xdr:colOff>1100533</xdr:colOff>
      <xdr:row>29</xdr:row>
      <xdr:rowOff>1640418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79582" y="5566833"/>
          <a:ext cx="1976199" cy="1100668"/>
        </a:xfrm>
        <a:prstGeom prst="rect">
          <a:avLst/>
        </a:prstGeom>
      </xdr:spPr>
    </xdr:pic>
    <xdr:clientData/>
  </xdr:twoCellAnchor>
  <xdr:twoCellAnchor>
    <xdr:from>
      <xdr:col>4</xdr:col>
      <xdr:colOff>518584</xdr:colOff>
      <xdr:row>29</xdr:row>
      <xdr:rowOff>116417</xdr:rowOff>
    </xdr:from>
    <xdr:to>
      <xdr:col>5</xdr:col>
      <xdr:colOff>813440</xdr:colOff>
      <xdr:row>29</xdr:row>
      <xdr:rowOff>374035</xdr:rowOff>
    </xdr:to>
    <xdr:sp macro="" textlink="">
      <xdr:nvSpPr>
        <xdr:cNvPr id="13" name="Tekstikehys 20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6275917" y="5143500"/>
          <a:ext cx="1406106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LUMIESTELISTA B</a:t>
          </a:r>
        </a:p>
      </xdr:txBody>
    </xdr:sp>
    <xdr:clientData/>
  </xdr:twoCellAnchor>
  <xdr:twoCellAnchor editAs="oneCell">
    <xdr:from>
      <xdr:col>6</xdr:col>
      <xdr:colOff>74083</xdr:colOff>
      <xdr:row>29</xdr:row>
      <xdr:rowOff>402167</xdr:rowOff>
    </xdr:from>
    <xdr:to>
      <xdr:col>6</xdr:col>
      <xdr:colOff>1633643</xdr:colOff>
      <xdr:row>29</xdr:row>
      <xdr:rowOff>1680295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70333" y="5429250"/>
          <a:ext cx="1555750" cy="1281938"/>
        </a:xfrm>
        <a:prstGeom prst="rect">
          <a:avLst/>
        </a:prstGeom>
      </xdr:spPr>
    </xdr:pic>
    <xdr:clientData/>
  </xdr:twoCellAnchor>
  <xdr:twoCellAnchor>
    <xdr:from>
      <xdr:col>6</xdr:col>
      <xdr:colOff>359833</xdr:colOff>
      <xdr:row>29</xdr:row>
      <xdr:rowOff>127000</xdr:rowOff>
    </xdr:from>
    <xdr:to>
      <xdr:col>6</xdr:col>
      <xdr:colOff>1765939</xdr:colOff>
      <xdr:row>29</xdr:row>
      <xdr:rowOff>384618</xdr:rowOff>
    </xdr:to>
    <xdr:sp macro="" textlink="">
      <xdr:nvSpPr>
        <xdr:cNvPr id="31" name="Tekstikehys 2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8456083" y="5154083"/>
          <a:ext cx="1406106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LUMIESTELISTA A</a:t>
          </a:r>
        </a:p>
      </xdr:txBody>
    </xdr:sp>
    <xdr:clientData/>
  </xdr:twoCellAnchor>
  <xdr:twoCellAnchor editAs="oneCell">
    <xdr:from>
      <xdr:col>0</xdr:col>
      <xdr:colOff>264584</xdr:colOff>
      <xdr:row>29</xdr:row>
      <xdr:rowOff>1778000</xdr:rowOff>
    </xdr:from>
    <xdr:to>
      <xdr:col>2</xdr:col>
      <xdr:colOff>187537</xdr:colOff>
      <xdr:row>30</xdr:row>
      <xdr:rowOff>1712069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4584" y="6805083"/>
          <a:ext cx="2910416" cy="1902569"/>
        </a:xfrm>
        <a:prstGeom prst="rect">
          <a:avLst/>
        </a:prstGeom>
      </xdr:spPr>
    </xdr:pic>
    <xdr:clientData/>
  </xdr:twoCellAnchor>
  <xdr:twoCellAnchor editAs="oneCell">
    <xdr:from>
      <xdr:col>4</xdr:col>
      <xdr:colOff>930067</xdr:colOff>
      <xdr:row>30</xdr:row>
      <xdr:rowOff>64768</xdr:rowOff>
    </xdr:from>
    <xdr:to>
      <xdr:col>5</xdr:col>
      <xdr:colOff>759141</xdr:colOff>
      <xdr:row>30</xdr:row>
      <xdr:rowOff>2022580</xdr:rowOff>
    </xdr:to>
    <xdr:pic>
      <xdr:nvPicPr>
        <xdr:cNvPr id="34" name="Kuva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6170083" y="7577668"/>
          <a:ext cx="1959717" cy="92508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29</xdr:row>
      <xdr:rowOff>1932679</xdr:rowOff>
    </xdr:from>
    <xdr:to>
      <xdr:col>3</xdr:col>
      <xdr:colOff>1063571</xdr:colOff>
      <xdr:row>30</xdr:row>
      <xdr:rowOff>1985613</xdr:rowOff>
    </xdr:to>
    <xdr:pic>
      <xdr:nvPicPr>
        <xdr:cNvPr id="35" name="Kuva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47583" y="6959762"/>
          <a:ext cx="1760166" cy="2030959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264583</xdr:colOff>
      <xdr:row>30</xdr:row>
      <xdr:rowOff>31750</xdr:rowOff>
    </xdr:from>
    <xdr:to>
      <xdr:col>2</xdr:col>
      <xdr:colOff>1255321</xdr:colOff>
      <xdr:row>30</xdr:row>
      <xdr:rowOff>1222541</xdr:rowOff>
    </xdr:to>
    <xdr:pic>
      <xdr:nvPicPr>
        <xdr:cNvPr id="36" name="Kuva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59666" y="7027333"/>
          <a:ext cx="990738" cy="1190791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29</xdr:row>
      <xdr:rowOff>1915583</xdr:rowOff>
    </xdr:from>
    <xdr:to>
      <xdr:col>2</xdr:col>
      <xdr:colOff>1555750</xdr:colOff>
      <xdr:row>30</xdr:row>
      <xdr:rowOff>204701</xdr:rowOff>
    </xdr:to>
    <xdr:sp macro="" textlink="">
      <xdr:nvSpPr>
        <xdr:cNvPr id="37" name="Tekstikehys 20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3471333" y="6942666"/>
          <a:ext cx="1079500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K-LISTA</a:t>
          </a:r>
        </a:p>
      </xdr:txBody>
    </xdr:sp>
    <xdr:clientData/>
  </xdr:twoCellAnchor>
  <xdr:twoCellAnchor>
    <xdr:from>
      <xdr:col>3</xdr:col>
      <xdr:colOff>137583</xdr:colOff>
      <xdr:row>29</xdr:row>
      <xdr:rowOff>1894417</xdr:rowOff>
    </xdr:from>
    <xdr:to>
      <xdr:col>4</xdr:col>
      <xdr:colOff>560917</xdr:colOff>
      <xdr:row>30</xdr:row>
      <xdr:rowOff>183535</xdr:rowOff>
    </xdr:to>
    <xdr:sp macro="" textlink="">
      <xdr:nvSpPr>
        <xdr:cNvPr id="38" name="Tekstikehys 20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4783666" y="6921500"/>
          <a:ext cx="1534584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KANAVAN ALAKULMALISTA</a:t>
          </a:r>
        </a:p>
      </xdr:txBody>
    </xdr:sp>
    <xdr:clientData/>
  </xdr:twoCellAnchor>
  <xdr:twoCellAnchor>
    <xdr:from>
      <xdr:col>4</xdr:col>
      <xdr:colOff>846666</xdr:colOff>
      <xdr:row>29</xdr:row>
      <xdr:rowOff>1883833</xdr:rowOff>
    </xdr:from>
    <xdr:to>
      <xdr:col>6</xdr:col>
      <xdr:colOff>296333</xdr:colOff>
      <xdr:row>30</xdr:row>
      <xdr:rowOff>172951</xdr:rowOff>
    </xdr:to>
    <xdr:sp macro="" textlink="">
      <xdr:nvSpPr>
        <xdr:cNvPr id="40" name="Tekstikehys 20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6603999" y="6910916"/>
          <a:ext cx="1788584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PROFIILIN LIIKUNTA-/LIITOSLISTA</a:t>
          </a:r>
        </a:p>
      </xdr:txBody>
    </xdr:sp>
    <xdr:clientData/>
  </xdr:twoCellAnchor>
  <xdr:twoCellAnchor editAs="oneCell">
    <xdr:from>
      <xdr:col>0</xdr:col>
      <xdr:colOff>222250</xdr:colOff>
      <xdr:row>27</xdr:row>
      <xdr:rowOff>31750</xdr:rowOff>
    </xdr:from>
    <xdr:to>
      <xdr:col>1</xdr:col>
      <xdr:colOff>939340</xdr:colOff>
      <xdr:row>28</xdr:row>
      <xdr:rowOff>191731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D352CC0C-2611-EF45-2664-F02A5AA59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250" y="190500"/>
          <a:ext cx="2505673" cy="5303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triangle" w="med" len="med"/>
          <a:tailEnd type="triangl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triangle" w="med" len="med"/>
          <a:tailEnd type="triangl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aajakoski@kespet.f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3.bin"/><Relationship Id="rId16" Type="http://schemas.openxmlformats.org/officeDocument/2006/relationships/ctrlProp" Target="../ctrlProps/ctrlProp12.xml"/><Relationship Id="rId1" Type="http://schemas.openxmlformats.org/officeDocument/2006/relationships/hyperlink" Target="mailto:vaajakoski@isopartner.fi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58"/>
  <sheetViews>
    <sheetView zoomScaleNormal="100" workbookViewId="0">
      <selection activeCell="F7" sqref="F7"/>
    </sheetView>
  </sheetViews>
  <sheetFormatPr defaultRowHeight="12.75" x14ac:dyDescent="0.2"/>
  <sheetData>
    <row r="2" spans="1:9" ht="18" x14ac:dyDescent="0.25">
      <c r="D2" s="95" t="s">
        <v>345</v>
      </c>
      <c r="F2" s="95"/>
      <c r="G2" s="95"/>
      <c r="H2" s="95"/>
      <c r="I2" s="95"/>
    </row>
    <row r="4" spans="1:9" x14ac:dyDescent="0.2">
      <c r="A4" s="87" t="s">
        <v>328</v>
      </c>
    </row>
    <row r="6" spans="1:9" x14ac:dyDescent="0.2">
      <c r="A6" s="87" t="s">
        <v>118</v>
      </c>
    </row>
    <row r="7" spans="1:9" x14ac:dyDescent="0.2">
      <c r="A7" s="87" t="s">
        <v>329</v>
      </c>
    </row>
    <row r="9" spans="1:9" x14ac:dyDescent="0.2">
      <c r="A9" s="87" t="s">
        <v>330</v>
      </c>
    </row>
    <row r="10" spans="1:9" x14ac:dyDescent="0.2">
      <c r="A10" s="87" t="s">
        <v>178</v>
      </c>
    </row>
    <row r="28" spans="1:1" x14ac:dyDescent="0.2">
      <c r="A28" s="87" t="s">
        <v>179</v>
      </c>
    </row>
    <row r="29" spans="1:1" x14ac:dyDescent="0.2">
      <c r="A29" s="96" t="s">
        <v>327</v>
      </c>
    </row>
    <row r="47" spans="1:1" x14ac:dyDescent="0.2">
      <c r="A47" s="87" t="s">
        <v>331</v>
      </c>
    </row>
    <row r="48" spans="1:1" x14ac:dyDescent="0.2">
      <c r="A48" s="87" t="s">
        <v>332</v>
      </c>
    </row>
    <row r="50" spans="1:1" x14ac:dyDescent="0.2">
      <c r="A50" s="87" t="s">
        <v>333</v>
      </c>
    </row>
    <row r="51" spans="1:1" x14ac:dyDescent="0.2">
      <c r="A51" s="87" t="s">
        <v>180</v>
      </c>
    </row>
    <row r="52" spans="1:1" x14ac:dyDescent="0.2">
      <c r="A52" s="87" t="s">
        <v>334</v>
      </c>
    </row>
    <row r="53" spans="1:1" x14ac:dyDescent="0.2">
      <c r="A53" s="87"/>
    </row>
    <row r="55" spans="1:1" x14ac:dyDescent="0.2">
      <c r="A55" s="96" t="s">
        <v>117</v>
      </c>
    </row>
    <row r="56" spans="1:1" x14ac:dyDescent="0.2">
      <c r="A56" s="87" t="s">
        <v>335</v>
      </c>
    </row>
    <row r="57" spans="1:1" x14ac:dyDescent="0.2">
      <c r="A57" s="421" t="s">
        <v>344</v>
      </c>
    </row>
    <row r="58" spans="1:1" x14ac:dyDescent="0.2">
      <c r="A58" t="s">
        <v>336</v>
      </c>
    </row>
  </sheetData>
  <sheetProtection selectLockedCells="1" selectUnlockedCells="1"/>
  <phoneticPr fontId="8" type="noConversion"/>
  <hyperlinks>
    <hyperlink ref="A57" r:id="rId1" display="vaajakoski@kespet.fi " xr:uid="{B490B9E7-6663-44D7-9E86-FF262565768F}"/>
  </hyperlinks>
  <pageMargins left="0.23622047244094491" right="0.23622047244094491" top="0.27559055118110237" bottom="0.74803149606299213" header="0.31496062992125984" footer="0.31496062992125984"/>
  <pageSetup paperSize="9" scale="85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70"/>
  <sheetViews>
    <sheetView topLeftCell="A27" zoomScale="90" zoomScaleNormal="90" workbookViewId="0">
      <selection activeCell="A36" sqref="A36"/>
    </sheetView>
  </sheetViews>
  <sheetFormatPr defaultColWidth="9.140625" defaultRowHeight="12.75" x14ac:dyDescent="0.2"/>
  <cols>
    <col min="1" max="1" width="17.85546875" style="7" customWidth="1"/>
    <col min="2" max="2" width="20.5703125" style="7" customWidth="1"/>
    <col min="3" max="3" width="20.28515625" style="7" customWidth="1"/>
    <col min="4" max="4" width="18.7109375" style="7" customWidth="1"/>
    <col min="5" max="5" width="21.140625" style="35" customWidth="1"/>
    <col min="6" max="6" width="20.7109375" style="24" customWidth="1"/>
    <col min="7" max="7" width="21.28515625" style="24" customWidth="1"/>
    <col min="8" max="8" width="23.28515625" style="24" customWidth="1"/>
    <col min="9" max="9" width="33" style="7" customWidth="1"/>
    <col min="10" max="16384" width="9.140625" style="7"/>
  </cols>
  <sheetData>
    <row r="1" spans="3:9" s="27" customFormat="1" hidden="1" x14ac:dyDescent="0.2">
      <c r="C1" s="39"/>
      <c r="D1" s="39"/>
      <c r="E1" s="39"/>
      <c r="F1" s="40"/>
      <c r="G1" s="41"/>
      <c r="H1" s="40"/>
      <c r="I1" s="26">
        <v>20</v>
      </c>
    </row>
    <row r="2" spans="3:9" s="27" customFormat="1" hidden="1" x14ac:dyDescent="0.2">
      <c r="C2" s="77"/>
      <c r="D2" s="29">
        <v>1100</v>
      </c>
      <c r="E2" s="28">
        <v>0.4</v>
      </c>
      <c r="F2" s="29"/>
      <c r="G2" s="37" t="s">
        <v>143</v>
      </c>
      <c r="H2" s="29" t="s">
        <v>144</v>
      </c>
      <c r="I2" s="26">
        <v>21</v>
      </c>
    </row>
    <row r="3" spans="3:9" s="27" customFormat="1" ht="14.25" hidden="1" customHeight="1" x14ac:dyDescent="0.2">
      <c r="C3" s="77"/>
      <c r="D3" s="241">
        <v>825</v>
      </c>
      <c r="E3" s="29">
        <v>0.5</v>
      </c>
      <c r="F3" s="33"/>
      <c r="G3" s="37" t="s">
        <v>0</v>
      </c>
      <c r="H3" s="29" t="s">
        <v>148</v>
      </c>
      <c r="I3" s="26">
        <v>22</v>
      </c>
    </row>
    <row r="4" spans="3:9" s="27" customFormat="1" ht="14.25" hidden="1" customHeight="1" x14ac:dyDescent="0.2">
      <c r="C4" s="77"/>
      <c r="D4" s="29">
        <v>900</v>
      </c>
      <c r="E4" s="29">
        <v>0.6</v>
      </c>
      <c r="F4" s="29"/>
      <c r="G4" s="37" t="s">
        <v>132</v>
      </c>
      <c r="H4" s="29" t="s">
        <v>132</v>
      </c>
      <c r="I4" s="26">
        <v>23</v>
      </c>
    </row>
    <row r="5" spans="3:9" s="27" customFormat="1" hidden="1" x14ac:dyDescent="0.2">
      <c r="C5" s="77"/>
      <c r="D5" s="29">
        <v>750</v>
      </c>
      <c r="E5" s="29">
        <v>0.7</v>
      </c>
      <c r="F5" s="29"/>
      <c r="G5" s="37" t="s">
        <v>139</v>
      </c>
      <c r="H5" s="29" t="s">
        <v>139</v>
      </c>
      <c r="I5" s="26">
        <v>24</v>
      </c>
    </row>
    <row r="6" spans="3:9" s="27" customFormat="1" hidden="1" x14ac:dyDescent="0.2">
      <c r="C6" s="29"/>
      <c r="D6" s="29">
        <v>600</v>
      </c>
      <c r="E6" s="28">
        <v>0.8</v>
      </c>
      <c r="F6" s="34"/>
      <c r="G6" s="37" t="s">
        <v>229</v>
      </c>
      <c r="H6" s="29" t="s">
        <v>230</v>
      </c>
      <c r="I6" s="26">
        <v>29</v>
      </c>
    </row>
    <row r="7" spans="3:9" s="27" customFormat="1" hidden="1" x14ac:dyDescent="0.2">
      <c r="C7" s="77"/>
      <c r="D7" s="28"/>
      <c r="E7" s="28">
        <v>0.9</v>
      </c>
      <c r="F7" s="29"/>
      <c r="G7" s="37" t="s">
        <v>151</v>
      </c>
      <c r="H7" s="29" t="s">
        <v>152</v>
      </c>
      <c r="I7" s="26">
        <v>30</v>
      </c>
    </row>
    <row r="8" spans="3:9" s="27" customFormat="1" hidden="1" x14ac:dyDescent="0.2">
      <c r="C8" s="77"/>
      <c r="D8" s="28"/>
      <c r="E8" s="103" t="s">
        <v>124</v>
      </c>
      <c r="F8" s="29"/>
      <c r="G8" s="37" t="s">
        <v>2</v>
      </c>
      <c r="H8" s="29" t="s">
        <v>155</v>
      </c>
      <c r="I8" s="26">
        <v>31</v>
      </c>
    </row>
    <row r="9" spans="3:9" s="27" customFormat="1" hidden="1" x14ac:dyDescent="0.2">
      <c r="C9" s="29" t="s">
        <v>56</v>
      </c>
      <c r="D9" s="28"/>
      <c r="E9" s="28"/>
      <c r="F9" s="34"/>
      <c r="G9" s="37" t="s">
        <v>1</v>
      </c>
      <c r="H9" s="29" t="s">
        <v>62</v>
      </c>
      <c r="I9" s="26">
        <v>32</v>
      </c>
    </row>
    <row r="10" spans="3:9" s="27" customFormat="1" hidden="1" x14ac:dyDescent="0.2">
      <c r="C10" s="29" t="s">
        <v>57</v>
      </c>
      <c r="D10" s="28"/>
      <c r="E10" s="28"/>
      <c r="F10" s="29"/>
      <c r="G10" s="37" t="s">
        <v>231</v>
      </c>
      <c r="H10" s="29" t="s">
        <v>232</v>
      </c>
      <c r="I10" s="26">
        <v>33</v>
      </c>
    </row>
    <row r="11" spans="3:9" s="27" customFormat="1" hidden="1" x14ac:dyDescent="0.2">
      <c r="C11" s="29" t="s">
        <v>58</v>
      </c>
      <c r="D11" s="28"/>
      <c r="E11" s="28"/>
      <c r="F11" s="29"/>
      <c r="G11" s="37"/>
      <c r="H11" s="29"/>
      <c r="I11" s="26">
        <v>35</v>
      </c>
    </row>
    <row r="12" spans="3:9" s="27" customFormat="1" hidden="1" x14ac:dyDescent="0.2">
      <c r="C12" s="29" t="s">
        <v>59</v>
      </c>
      <c r="D12" s="29"/>
      <c r="E12" s="28"/>
      <c r="F12" s="29"/>
      <c r="G12" s="37"/>
      <c r="H12" s="29"/>
      <c r="I12" s="26">
        <v>37</v>
      </c>
    </row>
    <row r="13" spans="3:9" s="27" customFormat="1" hidden="1" x14ac:dyDescent="0.2">
      <c r="C13" s="29" t="s">
        <v>60</v>
      </c>
      <c r="D13" s="29"/>
      <c r="E13" s="28"/>
      <c r="F13" s="29"/>
      <c r="G13" s="37"/>
      <c r="H13" s="29"/>
      <c r="I13" s="26">
        <v>40</v>
      </c>
    </row>
    <row r="14" spans="3:9" s="27" customFormat="1" hidden="1" x14ac:dyDescent="0.2">
      <c r="C14" s="29" t="s">
        <v>61</v>
      </c>
      <c r="D14" s="29"/>
      <c r="E14" s="28"/>
      <c r="F14" s="29"/>
      <c r="G14" s="37"/>
      <c r="H14" s="29"/>
      <c r="I14" s="26">
        <v>41</v>
      </c>
    </row>
    <row r="15" spans="3:9" s="27" customFormat="1" hidden="1" x14ac:dyDescent="0.2">
      <c r="C15" s="29"/>
      <c r="D15" s="28"/>
      <c r="E15" s="28"/>
      <c r="F15" s="29"/>
      <c r="G15" s="37"/>
      <c r="H15" s="29"/>
      <c r="I15" s="26">
        <v>510</v>
      </c>
    </row>
    <row r="16" spans="3:9" s="27" customFormat="1" hidden="1" x14ac:dyDescent="0.2">
      <c r="C16" s="29"/>
      <c r="D16" s="28"/>
      <c r="E16" s="28"/>
      <c r="F16" s="29"/>
      <c r="G16" s="37"/>
      <c r="H16" s="29"/>
      <c r="I16" s="26">
        <v>511</v>
      </c>
    </row>
    <row r="17" spans="1:9" s="27" customFormat="1" hidden="1" x14ac:dyDescent="0.2">
      <c r="C17" s="29"/>
      <c r="D17" s="28"/>
      <c r="E17" s="28"/>
      <c r="F17" s="29"/>
      <c r="G17" s="37"/>
      <c r="H17" s="29"/>
      <c r="I17" s="26">
        <v>512</v>
      </c>
    </row>
    <row r="18" spans="1:9" s="27" customFormat="1" hidden="1" x14ac:dyDescent="0.2">
      <c r="C18" s="29"/>
      <c r="D18" s="28"/>
      <c r="E18" s="28"/>
      <c r="F18" s="29"/>
      <c r="G18" s="37"/>
      <c r="H18" s="29"/>
      <c r="I18" s="26"/>
    </row>
    <row r="19" spans="1:9" s="27" customFormat="1" hidden="1" x14ac:dyDescent="0.2">
      <c r="C19" s="29"/>
      <c r="D19" s="28"/>
      <c r="E19" s="28"/>
      <c r="F19" s="29"/>
      <c r="G19" s="37"/>
      <c r="H19" s="29"/>
      <c r="I19" s="26"/>
    </row>
    <row r="20" spans="1:9" s="27" customFormat="1" hidden="1" x14ac:dyDescent="0.2">
      <c r="C20" s="29"/>
      <c r="D20" s="28"/>
      <c r="E20" s="28"/>
      <c r="F20" s="29"/>
      <c r="G20" s="37"/>
      <c r="H20" s="29"/>
      <c r="I20" s="26"/>
    </row>
    <row r="21" spans="1:9" s="27" customFormat="1" hidden="1" x14ac:dyDescent="0.2">
      <c r="C21" s="28"/>
      <c r="D21" s="28"/>
      <c r="E21" s="28"/>
      <c r="F21" s="29"/>
      <c r="G21" s="37"/>
      <c r="H21" s="29"/>
      <c r="I21" s="26"/>
    </row>
    <row r="22" spans="1:9" s="27" customFormat="1" hidden="1" x14ac:dyDescent="0.2">
      <c r="C22" s="28"/>
      <c r="D22" s="28"/>
      <c r="E22" s="28"/>
      <c r="F22" s="29"/>
      <c r="G22" s="37"/>
      <c r="H22" s="29"/>
      <c r="I22" s="26"/>
    </row>
    <row r="23" spans="1:9" s="27" customFormat="1" hidden="1" x14ac:dyDescent="0.2">
      <c r="C23" s="28"/>
      <c r="D23" s="28"/>
      <c r="E23" s="28"/>
      <c r="F23" s="29"/>
      <c r="G23" s="37"/>
      <c r="H23" s="29"/>
      <c r="I23" s="26"/>
    </row>
    <row r="24" spans="1:9" s="27" customFormat="1" hidden="1" x14ac:dyDescent="0.2">
      <c r="C24" s="28"/>
      <c r="D24" s="28"/>
      <c r="E24" s="28"/>
      <c r="F24" s="29"/>
      <c r="G24" s="37"/>
      <c r="H24" s="29"/>
      <c r="I24" s="26"/>
    </row>
    <row r="25" spans="1:9" s="27" customFormat="1" hidden="1" x14ac:dyDescent="0.2">
      <c r="C25" s="28"/>
      <c r="D25" s="28"/>
      <c r="E25" s="28"/>
      <c r="F25" s="29"/>
      <c r="G25" s="37"/>
      <c r="H25" s="29"/>
      <c r="I25" s="26"/>
    </row>
    <row r="26" spans="1:9" s="27" customFormat="1" ht="33" hidden="1" customHeight="1" x14ac:dyDescent="0.2">
      <c r="C26" s="28"/>
      <c r="D26" s="28"/>
      <c r="E26" s="28"/>
      <c r="F26" s="29"/>
      <c r="G26" s="37"/>
      <c r="H26" s="29"/>
      <c r="I26" s="26"/>
    </row>
    <row r="27" spans="1:9" ht="12" customHeight="1" thickBot="1" x14ac:dyDescent="0.25"/>
    <row r="28" spans="1:9" ht="18" x14ac:dyDescent="0.25">
      <c r="A28" s="256"/>
      <c r="B28" s="257"/>
      <c r="C28" s="257"/>
      <c r="D28" s="257"/>
      <c r="E28" s="315"/>
      <c r="F28" s="316"/>
      <c r="G28" s="316"/>
      <c r="H28" s="316"/>
      <c r="I28" s="317" t="str">
        <f>Tilaustiedot!M1</f>
        <v>vers.5.2.</v>
      </c>
    </row>
    <row r="29" spans="1:9" ht="29.25" customHeight="1" x14ac:dyDescent="0.2">
      <c r="A29" s="259"/>
      <c r="E29" s="71" t="s">
        <v>55</v>
      </c>
      <c r="I29" s="318"/>
    </row>
    <row r="30" spans="1:9" ht="29.25" customHeight="1" x14ac:dyDescent="0.2">
      <c r="A30" s="259"/>
      <c r="E30" s="71"/>
      <c r="I30" s="318"/>
    </row>
    <row r="31" spans="1:9" ht="29.25" customHeight="1" x14ac:dyDescent="0.2">
      <c r="A31" s="259"/>
      <c r="E31" s="313"/>
      <c r="I31" s="318"/>
    </row>
    <row r="32" spans="1:9" s="35" customFormat="1" ht="12" customHeight="1" x14ac:dyDescent="0.2">
      <c r="A32" s="319"/>
      <c r="B32" s="31"/>
      <c r="D32" s="4"/>
      <c r="F32" s="4"/>
      <c r="G32" s="24"/>
      <c r="H32" s="24"/>
      <c r="I32" s="320"/>
    </row>
    <row r="33" spans="1:9" s="4" customFormat="1" ht="132.75" customHeight="1" x14ac:dyDescent="0.2">
      <c r="A33" s="321"/>
      <c r="C33" s="312"/>
      <c r="D33" s="314"/>
      <c r="E33" s="253"/>
      <c r="G33" s="35"/>
      <c r="I33" s="262"/>
    </row>
    <row r="34" spans="1:9" ht="159.75" customHeight="1" thickBot="1" x14ac:dyDescent="0.25">
      <c r="A34" s="322"/>
      <c r="B34" s="323"/>
      <c r="C34" s="323"/>
      <c r="D34" s="244"/>
      <c r="E34" s="248" t="s">
        <v>106</v>
      </c>
      <c r="F34" s="324"/>
      <c r="G34" s="43"/>
      <c r="H34" s="43"/>
      <c r="I34" s="42"/>
    </row>
    <row r="35" spans="1:9" ht="63.75" customHeight="1" thickBot="1" x14ac:dyDescent="0.25">
      <c r="A35" s="146" t="s">
        <v>273</v>
      </c>
      <c r="B35" s="146" t="s">
        <v>163</v>
      </c>
      <c r="C35" s="146" t="s">
        <v>164</v>
      </c>
      <c r="D35" s="146" t="s">
        <v>32</v>
      </c>
      <c r="E35" s="146" t="s">
        <v>33</v>
      </c>
      <c r="F35" s="146" t="s">
        <v>72</v>
      </c>
      <c r="G35" s="146" t="s">
        <v>119</v>
      </c>
      <c r="H35" s="146" t="s">
        <v>71</v>
      </c>
      <c r="I35" s="146" t="s">
        <v>316</v>
      </c>
    </row>
    <row r="36" spans="1:9" s="12" customFormat="1" ht="24.95" customHeight="1" x14ac:dyDescent="0.2">
      <c r="A36" s="306"/>
      <c r="B36" s="306" t="str">
        <f>IF(A36="","","valitse materiaali")</f>
        <v/>
      </c>
      <c r="C36" s="306" t="str">
        <f>IF(B36="","",IF(OR(B36="PVC",B36="Pural",B36="PVDF"),"anna väri","---"))</f>
        <v/>
      </c>
      <c r="D36" s="306" t="str">
        <f>IF(A36="","","valitse hyötyleveys")</f>
        <v/>
      </c>
      <c r="E36" s="306" t="str">
        <f>IF(D36="","","valitse ainevahvuus")</f>
        <v/>
      </c>
      <c r="F36" s="306" t="str">
        <f>IF(E36="","","anna pituus")</f>
        <v/>
      </c>
      <c r="G36" s="307"/>
      <c r="H36" s="283" t="str">
        <f>IF(G36=0,"",D36/1000*F36/1000*G36)</f>
        <v/>
      </c>
      <c r="I36" s="308"/>
    </row>
    <row r="37" spans="1:9" s="12" customFormat="1" ht="24.95" customHeight="1" x14ac:dyDescent="0.2">
      <c r="A37" s="306"/>
      <c r="B37" s="306" t="str">
        <f t="shared" ref="B37:B55" si="0">IF(A37="","","valitse materiaali")</f>
        <v/>
      </c>
      <c r="C37" s="306" t="str">
        <f t="shared" ref="C37:C55" si="1">IF(B37="","",IF(OR(B37="PVC",B37="Pural",B37="PVDF"),"anna väri","---"))</f>
        <v/>
      </c>
      <c r="D37" s="306" t="str">
        <f t="shared" ref="D37:D55" si="2">IF(A37="","","valitse hyötyleveys")</f>
        <v/>
      </c>
      <c r="E37" s="306" t="str">
        <f t="shared" ref="E37:E55" si="3">IF(D37="","","valitse ainevahvuus")</f>
        <v/>
      </c>
      <c r="F37" s="306" t="str">
        <f t="shared" ref="F37:F55" si="4">IF(E37="","","anna pituus")</f>
        <v/>
      </c>
      <c r="G37" s="66"/>
      <c r="H37" s="86" t="str">
        <f t="shared" ref="H37:H55" si="5">IF(G37=0,"",D37/1000*F37/1000*G37)</f>
        <v/>
      </c>
      <c r="I37" s="54"/>
    </row>
    <row r="38" spans="1:9" s="12" customFormat="1" ht="24.95" customHeight="1" x14ac:dyDescent="0.2">
      <c r="A38" s="306"/>
      <c r="B38" s="306" t="str">
        <f t="shared" si="0"/>
        <v/>
      </c>
      <c r="C38" s="306" t="str">
        <f t="shared" si="1"/>
        <v/>
      </c>
      <c r="D38" s="306" t="str">
        <f t="shared" si="2"/>
        <v/>
      </c>
      <c r="E38" s="306" t="str">
        <f t="shared" si="3"/>
        <v/>
      </c>
      <c r="F38" s="306" t="str">
        <f t="shared" si="4"/>
        <v/>
      </c>
      <c r="G38" s="66"/>
      <c r="H38" s="86" t="str">
        <f>IF(G38=0,"",D38/1000*F38/1000*G38)</f>
        <v/>
      </c>
      <c r="I38" s="54"/>
    </row>
    <row r="39" spans="1:9" s="12" customFormat="1" ht="24.95" customHeight="1" x14ac:dyDescent="0.2">
      <c r="A39" s="306"/>
      <c r="B39" s="306" t="str">
        <f t="shared" si="0"/>
        <v/>
      </c>
      <c r="C39" s="306" t="str">
        <f t="shared" si="1"/>
        <v/>
      </c>
      <c r="D39" s="306" t="str">
        <f t="shared" si="2"/>
        <v/>
      </c>
      <c r="E39" s="306" t="str">
        <f t="shared" si="3"/>
        <v/>
      </c>
      <c r="F39" s="306" t="str">
        <f t="shared" si="4"/>
        <v/>
      </c>
      <c r="G39" s="66"/>
      <c r="H39" s="86" t="str">
        <f t="shared" si="5"/>
        <v/>
      </c>
      <c r="I39" s="54"/>
    </row>
    <row r="40" spans="1:9" s="12" customFormat="1" ht="24.95" customHeight="1" x14ac:dyDescent="0.2">
      <c r="A40" s="306"/>
      <c r="B40" s="306" t="str">
        <f t="shared" si="0"/>
        <v/>
      </c>
      <c r="C40" s="306" t="str">
        <f t="shared" si="1"/>
        <v/>
      </c>
      <c r="D40" s="306" t="str">
        <f t="shared" si="2"/>
        <v/>
      </c>
      <c r="E40" s="306" t="str">
        <f t="shared" si="3"/>
        <v/>
      </c>
      <c r="F40" s="306" t="str">
        <f t="shared" si="4"/>
        <v/>
      </c>
      <c r="G40" s="66"/>
      <c r="H40" s="86" t="str">
        <f t="shared" si="5"/>
        <v/>
      </c>
      <c r="I40" s="54"/>
    </row>
    <row r="41" spans="1:9" s="12" customFormat="1" ht="24.95" customHeight="1" x14ac:dyDescent="0.2">
      <c r="A41" s="306"/>
      <c r="B41" s="306" t="str">
        <f t="shared" si="0"/>
        <v/>
      </c>
      <c r="C41" s="306" t="str">
        <f t="shared" si="1"/>
        <v/>
      </c>
      <c r="D41" s="306" t="str">
        <f t="shared" si="2"/>
        <v/>
      </c>
      <c r="E41" s="306" t="str">
        <f t="shared" si="3"/>
        <v/>
      </c>
      <c r="F41" s="306" t="str">
        <f t="shared" si="4"/>
        <v/>
      </c>
      <c r="G41" s="66"/>
      <c r="H41" s="86" t="str">
        <f t="shared" si="5"/>
        <v/>
      </c>
      <c r="I41" s="54"/>
    </row>
    <row r="42" spans="1:9" s="12" customFormat="1" ht="24.95" customHeight="1" x14ac:dyDescent="0.2">
      <c r="A42" s="306"/>
      <c r="B42" s="306" t="str">
        <f t="shared" si="0"/>
        <v/>
      </c>
      <c r="C42" s="306" t="str">
        <f t="shared" si="1"/>
        <v/>
      </c>
      <c r="D42" s="306" t="str">
        <f t="shared" si="2"/>
        <v/>
      </c>
      <c r="E42" s="306" t="str">
        <f t="shared" si="3"/>
        <v/>
      </c>
      <c r="F42" s="306" t="str">
        <f t="shared" si="4"/>
        <v/>
      </c>
      <c r="G42" s="66"/>
      <c r="H42" s="86" t="str">
        <f t="shared" si="5"/>
        <v/>
      </c>
      <c r="I42" s="54"/>
    </row>
    <row r="43" spans="1:9" s="12" customFormat="1" ht="24.95" customHeight="1" x14ac:dyDescent="0.2">
      <c r="A43" s="306"/>
      <c r="B43" s="306" t="str">
        <f t="shared" si="0"/>
        <v/>
      </c>
      <c r="C43" s="306" t="str">
        <f t="shared" si="1"/>
        <v/>
      </c>
      <c r="D43" s="306" t="str">
        <f t="shared" si="2"/>
        <v/>
      </c>
      <c r="E43" s="306" t="str">
        <f t="shared" si="3"/>
        <v/>
      </c>
      <c r="F43" s="306" t="str">
        <f t="shared" si="4"/>
        <v/>
      </c>
      <c r="G43" s="66"/>
      <c r="H43" s="86" t="str">
        <f t="shared" si="5"/>
        <v/>
      </c>
      <c r="I43" s="54"/>
    </row>
    <row r="44" spans="1:9" s="12" customFormat="1" ht="24.95" customHeight="1" x14ac:dyDescent="0.2">
      <c r="A44" s="306"/>
      <c r="B44" s="306" t="str">
        <f t="shared" si="0"/>
        <v/>
      </c>
      <c r="C44" s="306" t="str">
        <f t="shared" si="1"/>
        <v/>
      </c>
      <c r="D44" s="306" t="str">
        <f t="shared" si="2"/>
        <v/>
      </c>
      <c r="E44" s="306" t="str">
        <f t="shared" si="3"/>
        <v/>
      </c>
      <c r="F44" s="306" t="str">
        <f t="shared" si="4"/>
        <v/>
      </c>
      <c r="G44" s="66"/>
      <c r="H44" s="86" t="str">
        <f t="shared" si="5"/>
        <v/>
      </c>
      <c r="I44" s="54"/>
    </row>
    <row r="45" spans="1:9" s="12" customFormat="1" ht="24.95" customHeight="1" x14ac:dyDescent="0.2">
      <c r="A45" s="306"/>
      <c r="B45" s="306" t="str">
        <f t="shared" si="0"/>
        <v/>
      </c>
      <c r="C45" s="306" t="str">
        <f t="shared" si="1"/>
        <v/>
      </c>
      <c r="D45" s="306" t="str">
        <f t="shared" si="2"/>
        <v/>
      </c>
      <c r="E45" s="306" t="str">
        <f t="shared" si="3"/>
        <v/>
      </c>
      <c r="F45" s="306" t="str">
        <f t="shared" si="4"/>
        <v/>
      </c>
      <c r="G45" s="66"/>
      <c r="H45" s="86" t="str">
        <f t="shared" si="5"/>
        <v/>
      </c>
      <c r="I45" s="54"/>
    </row>
    <row r="46" spans="1:9" s="12" customFormat="1" ht="24.95" customHeight="1" x14ac:dyDescent="0.2">
      <c r="A46" s="306"/>
      <c r="B46" s="306" t="str">
        <f t="shared" si="0"/>
        <v/>
      </c>
      <c r="C46" s="306" t="str">
        <f t="shared" si="1"/>
        <v/>
      </c>
      <c r="D46" s="306" t="str">
        <f t="shared" si="2"/>
        <v/>
      </c>
      <c r="E46" s="306" t="str">
        <f t="shared" si="3"/>
        <v/>
      </c>
      <c r="F46" s="306" t="str">
        <f t="shared" si="4"/>
        <v/>
      </c>
      <c r="G46" s="66"/>
      <c r="H46" s="86" t="str">
        <f t="shared" si="5"/>
        <v/>
      </c>
      <c r="I46" s="54"/>
    </row>
    <row r="47" spans="1:9" s="12" customFormat="1" ht="24.95" customHeight="1" x14ac:dyDescent="0.2">
      <c r="A47" s="306"/>
      <c r="B47" s="306" t="str">
        <f t="shared" si="0"/>
        <v/>
      </c>
      <c r="C47" s="306" t="str">
        <f t="shared" si="1"/>
        <v/>
      </c>
      <c r="D47" s="306" t="str">
        <f t="shared" si="2"/>
        <v/>
      </c>
      <c r="E47" s="306" t="str">
        <f t="shared" si="3"/>
        <v/>
      </c>
      <c r="F47" s="306" t="str">
        <f t="shared" si="4"/>
        <v/>
      </c>
      <c r="G47" s="66"/>
      <c r="H47" s="86" t="str">
        <f t="shared" si="5"/>
        <v/>
      </c>
      <c r="I47" s="54"/>
    </row>
    <row r="48" spans="1:9" s="12" customFormat="1" ht="24.95" customHeight="1" x14ac:dyDescent="0.2">
      <c r="A48" s="306"/>
      <c r="B48" s="306" t="str">
        <f t="shared" si="0"/>
        <v/>
      </c>
      <c r="C48" s="306" t="str">
        <f t="shared" si="1"/>
        <v/>
      </c>
      <c r="D48" s="306" t="str">
        <f t="shared" si="2"/>
        <v/>
      </c>
      <c r="E48" s="306" t="str">
        <f t="shared" si="3"/>
        <v/>
      </c>
      <c r="F48" s="306" t="str">
        <f t="shared" si="4"/>
        <v/>
      </c>
      <c r="G48" s="66"/>
      <c r="H48" s="86" t="str">
        <f t="shared" si="5"/>
        <v/>
      </c>
      <c r="I48" s="54"/>
    </row>
    <row r="49" spans="1:9" s="12" customFormat="1" ht="24.95" customHeight="1" x14ac:dyDescent="0.2">
      <c r="A49" s="306"/>
      <c r="B49" s="306" t="str">
        <f t="shared" si="0"/>
        <v/>
      </c>
      <c r="C49" s="306" t="str">
        <f t="shared" si="1"/>
        <v/>
      </c>
      <c r="D49" s="306" t="str">
        <f t="shared" si="2"/>
        <v/>
      </c>
      <c r="E49" s="306" t="str">
        <f t="shared" si="3"/>
        <v/>
      </c>
      <c r="F49" s="306" t="str">
        <f t="shared" si="4"/>
        <v/>
      </c>
      <c r="G49" s="66"/>
      <c r="H49" s="86" t="str">
        <f t="shared" si="5"/>
        <v/>
      </c>
      <c r="I49" s="54"/>
    </row>
    <row r="50" spans="1:9" s="12" customFormat="1" ht="24.95" customHeight="1" x14ac:dyDescent="0.2">
      <c r="A50" s="306"/>
      <c r="B50" s="306" t="str">
        <f t="shared" si="0"/>
        <v/>
      </c>
      <c r="C50" s="306" t="str">
        <f t="shared" si="1"/>
        <v/>
      </c>
      <c r="D50" s="306" t="str">
        <f t="shared" si="2"/>
        <v/>
      </c>
      <c r="E50" s="306" t="str">
        <f t="shared" si="3"/>
        <v/>
      </c>
      <c r="F50" s="306" t="str">
        <f t="shared" si="4"/>
        <v/>
      </c>
      <c r="G50" s="66"/>
      <c r="H50" s="86" t="str">
        <f t="shared" si="5"/>
        <v/>
      </c>
      <c r="I50" s="54"/>
    </row>
    <row r="51" spans="1:9" s="12" customFormat="1" ht="24.95" customHeight="1" x14ac:dyDescent="0.2">
      <c r="A51" s="306"/>
      <c r="B51" s="306" t="str">
        <f t="shared" si="0"/>
        <v/>
      </c>
      <c r="C51" s="306" t="str">
        <f t="shared" si="1"/>
        <v/>
      </c>
      <c r="D51" s="306" t="str">
        <f t="shared" si="2"/>
        <v/>
      </c>
      <c r="E51" s="306" t="str">
        <f t="shared" si="3"/>
        <v/>
      </c>
      <c r="F51" s="306" t="str">
        <f t="shared" si="4"/>
        <v/>
      </c>
      <c r="G51" s="66"/>
      <c r="H51" s="86" t="str">
        <f t="shared" si="5"/>
        <v/>
      </c>
      <c r="I51" s="54"/>
    </row>
    <row r="52" spans="1:9" s="12" customFormat="1" ht="24.95" customHeight="1" x14ac:dyDescent="0.2">
      <c r="A52" s="306"/>
      <c r="B52" s="306" t="str">
        <f t="shared" si="0"/>
        <v/>
      </c>
      <c r="C52" s="306" t="str">
        <f t="shared" si="1"/>
        <v/>
      </c>
      <c r="D52" s="306" t="str">
        <f t="shared" si="2"/>
        <v/>
      </c>
      <c r="E52" s="306" t="str">
        <f t="shared" si="3"/>
        <v/>
      </c>
      <c r="F52" s="306" t="str">
        <f t="shared" si="4"/>
        <v/>
      </c>
      <c r="G52" s="66"/>
      <c r="H52" s="86" t="str">
        <f t="shared" si="5"/>
        <v/>
      </c>
      <c r="I52" s="54"/>
    </row>
    <row r="53" spans="1:9" s="12" customFormat="1" ht="24.95" customHeight="1" x14ac:dyDescent="0.2">
      <c r="A53" s="306"/>
      <c r="B53" s="306" t="str">
        <f t="shared" si="0"/>
        <v/>
      </c>
      <c r="C53" s="306" t="str">
        <f t="shared" si="1"/>
        <v/>
      </c>
      <c r="D53" s="306" t="str">
        <f t="shared" si="2"/>
        <v/>
      </c>
      <c r="E53" s="306" t="str">
        <f t="shared" si="3"/>
        <v/>
      </c>
      <c r="F53" s="306" t="str">
        <f t="shared" si="4"/>
        <v/>
      </c>
      <c r="G53" s="66"/>
      <c r="H53" s="86" t="str">
        <f t="shared" si="5"/>
        <v/>
      </c>
      <c r="I53" s="54"/>
    </row>
    <row r="54" spans="1:9" s="12" customFormat="1" ht="24.95" customHeight="1" x14ac:dyDescent="0.2">
      <c r="A54" s="306"/>
      <c r="B54" s="306" t="str">
        <f t="shared" si="0"/>
        <v/>
      </c>
      <c r="C54" s="306" t="str">
        <f t="shared" si="1"/>
        <v/>
      </c>
      <c r="D54" s="306" t="str">
        <f t="shared" si="2"/>
        <v/>
      </c>
      <c r="E54" s="306" t="str">
        <f t="shared" si="3"/>
        <v/>
      </c>
      <c r="F54" s="306" t="str">
        <f t="shared" si="4"/>
        <v/>
      </c>
      <c r="G54" s="66"/>
      <c r="H54" s="86" t="str">
        <f t="shared" si="5"/>
        <v/>
      </c>
      <c r="I54" s="54"/>
    </row>
    <row r="55" spans="1:9" s="12" customFormat="1" ht="24.95" customHeight="1" x14ac:dyDescent="0.2">
      <c r="A55" s="306"/>
      <c r="B55" s="306" t="str">
        <f t="shared" si="0"/>
        <v/>
      </c>
      <c r="C55" s="306" t="str">
        <f t="shared" si="1"/>
        <v/>
      </c>
      <c r="D55" s="306" t="str">
        <f t="shared" si="2"/>
        <v/>
      </c>
      <c r="E55" s="306" t="str">
        <f t="shared" si="3"/>
        <v/>
      </c>
      <c r="F55" s="306" t="str">
        <f t="shared" si="4"/>
        <v/>
      </c>
      <c r="G55" s="66"/>
      <c r="H55" s="86" t="str">
        <f t="shared" si="5"/>
        <v/>
      </c>
      <c r="I55" s="54"/>
    </row>
    <row r="56" spans="1:9" s="12" customFormat="1" ht="24.95" customHeight="1" x14ac:dyDescent="0.2">
      <c r="B56" s="58"/>
      <c r="C56" s="24"/>
      <c r="D56" s="24"/>
      <c r="E56" s="24"/>
      <c r="F56" s="68"/>
      <c r="G56" s="58"/>
      <c r="H56" s="68"/>
    </row>
    <row r="57" spans="1:9" s="12" customFormat="1" ht="24.95" customHeight="1" x14ac:dyDescent="0.2">
      <c r="B57" s="58"/>
      <c r="C57" s="24"/>
      <c r="D57" s="24"/>
      <c r="E57" s="24"/>
      <c r="F57" s="68"/>
      <c r="G57" s="58"/>
      <c r="H57" s="68"/>
    </row>
    <row r="58" spans="1:9" s="12" customFormat="1" ht="24.95" customHeight="1" x14ac:dyDescent="0.2">
      <c r="B58" s="58"/>
      <c r="C58" s="24"/>
      <c r="D58" s="24"/>
      <c r="E58" s="24"/>
      <c r="F58" s="68"/>
      <c r="G58" s="58"/>
      <c r="H58" s="68"/>
    </row>
    <row r="59" spans="1:9" s="12" customFormat="1" ht="24.95" customHeight="1" x14ac:dyDescent="0.2">
      <c r="B59" s="58"/>
      <c r="C59" s="24"/>
      <c r="D59" s="24"/>
      <c r="E59" s="24"/>
      <c r="F59" s="68"/>
      <c r="G59" s="58"/>
      <c r="H59" s="68"/>
    </row>
    <row r="60" spans="1:9" s="12" customFormat="1" ht="24.95" customHeight="1" x14ac:dyDescent="0.2">
      <c r="B60" s="58"/>
      <c r="C60" s="24"/>
      <c r="D60" s="24"/>
      <c r="E60" s="24"/>
      <c r="F60" s="68"/>
      <c r="G60" s="58"/>
      <c r="H60" s="68"/>
    </row>
    <row r="61" spans="1:9" s="12" customFormat="1" ht="24.95" customHeight="1" x14ac:dyDescent="0.2">
      <c r="B61" s="58"/>
      <c r="C61" s="24"/>
      <c r="D61" s="24"/>
      <c r="E61" s="24"/>
      <c r="F61" s="68"/>
      <c r="G61" s="58"/>
      <c r="H61" s="68"/>
    </row>
    <row r="62" spans="1:9" s="12" customFormat="1" ht="24.95" customHeight="1" x14ac:dyDescent="0.2">
      <c r="B62" s="58"/>
      <c r="C62" s="24"/>
      <c r="D62" s="24"/>
      <c r="E62" s="24"/>
      <c r="F62" s="68"/>
      <c r="G62" s="58"/>
      <c r="H62" s="68"/>
    </row>
    <row r="63" spans="1:9" s="12" customFormat="1" ht="24.95" customHeight="1" x14ac:dyDescent="0.2">
      <c r="B63" s="58"/>
      <c r="C63" s="24"/>
      <c r="D63" s="24"/>
      <c r="E63" s="24"/>
      <c r="F63" s="68"/>
      <c r="G63" s="58"/>
      <c r="H63" s="68"/>
    </row>
    <row r="64" spans="1:9" s="12" customFormat="1" ht="24.95" customHeight="1" x14ac:dyDescent="0.2">
      <c r="B64" s="58"/>
      <c r="C64" s="24"/>
      <c r="D64" s="24"/>
      <c r="E64" s="24"/>
      <c r="F64" s="68"/>
      <c r="G64" s="58"/>
      <c r="H64" s="68"/>
    </row>
    <row r="65" spans="2:8" s="12" customFormat="1" ht="24.95" customHeight="1" x14ac:dyDescent="0.2">
      <c r="B65" s="58"/>
      <c r="C65" s="24"/>
      <c r="D65" s="24"/>
      <c r="E65" s="24"/>
      <c r="F65" s="68"/>
      <c r="G65" s="58"/>
      <c r="H65" s="68"/>
    </row>
    <row r="66" spans="2:8" s="12" customFormat="1" ht="15" customHeight="1" x14ac:dyDescent="0.2">
      <c r="B66" s="509"/>
      <c r="C66" s="509"/>
      <c r="D66" s="509"/>
      <c r="E66" s="509"/>
      <c r="F66" s="509"/>
      <c r="G66" s="509"/>
      <c r="H66" s="509"/>
    </row>
    <row r="67" spans="2:8" s="12" customFormat="1" ht="15" customHeight="1" x14ac:dyDescent="0.2">
      <c r="B67" s="505"/>
      <c r="C67" s="506"/>
      <c r="D67" s="506"/>
      <c r="E67" s="506"/>
      <c r="F67" s="506"/>
      <c r="G67" s="506"/>
      <c r="H67" s="506"/>
    </row>
    <row r="68" spans="2:8" x14ac:dyDescent="0.2">
      <c r="B68" s="505"/>
      <c r="C68" s="506"/>
      <c r="D68" s="506"/>
      <c r="E68" s="506"/>
      <c r="F68" s="506"/>
      <c r="G68" s="506"/>
      <c r="H68" s="506"/>
    </row>
    <row r="69" spans="2:8" x14ac:dyDescent="0.2">
      <c r="B69" s="505"/>
      <c r="C69" s="506"/>
      <c r="D69" s="506"/>
      <c r="E69" s="506"/>
      <c r="F69" s="506"/>
      <c r="G69" s="506"/>
      <c r="H69" s="506"/>
    </row>
    <row r="70" spans="2:8" x14ac:dyDescent="0.2">
      <c r="B70" s="505"/>
      <c r="C70" s="506"/>
      <c r="D70" s="506"/>
      <c r="E70" s="506"/>
      <c r="F70" s="506"/>
      <c r="G70" s="506"/>
      <c r="H70" s="506"/>
    </row>
  </sheetData>
  <sheetProtection algorithmName="SHA-512" hashValue="0pRES40bst7YQJNZQKYTM83AwPWUKVON54OoMRi9rNZUgr8yyqrHmYMLnHreDPbPeTt/ln3ORRpsb8IwuTPrpg==" saltValue="rqE+kcpvsfF9OiQ/k9ahJQ==" spinCount="100000" sheet="1"/>
  <mergeCells count="5">
    <mergeCell ref="B70:H70"/>
    <mergeCell ref="B66:H66"/>
    <mergeCell ref="B67:H67"/>
    <mergeCell ref="B68:H68"/>
    <mergeCell ref="B69:H69"/>
  </mergeCells>
  <phoneticPr fontId="0" type="noConversion"/>
  <dataValidations count="10">
    <dataValidation type="list" allowBlank="1" showInputMessage="1" sqref="E56:E65" xr:uid="{00000000-0002-0000-0900-000001000000}">
      <formula1>$E$3:$E$5</formula1>
    </dataValidation>
    <dataValidation type="list" allowBlank="1" showInputMessage="1" sqref="C56:C65" xr:uid="{00000000-0002-0000-0900-000002000000}">
      <formula1>$C$9:$C$16</formula1>
    </dataValidation>
    <dataValidation type="list" allowBlank="1" showInputMessage="1" sqref="D56:D65" xr:uid="{00000000-0002-0000-0900-000000000000}">
      <formula1>$D$4:$D$6</formula1>
    </dataValidation>
    <dataValidation type="list" allowBlank="1" showInputMessage="1" showErrorMessage="1" sqref="A37:A55" xr:uid="{6989FEB2-0DF7-4B25-8B02-40286B63C82D}">
      <formula1>$C$9:$C$14</formula1>
    </dataValidation>
    <dataValidation type="list" allowBlank="1" sqref="A36" xr:uid="{92DB5FB6-8391-4F95-8F7C-C03F0FF94C99}">
      <formula1>$C$9:$C$14</formula1>
    </dataValidation>
    <dataValidation type="list" showInputMessage="1" sqref="C36:C55" xr:uid="{F6DE28D6-1EDC-49B0-A096-256EDEACDB6A}">
      <formula1>$I$1:$I$17</formula1>
    </dataValidation>
    <dataValidation type="list" allowBlank="1" showInputMessage="1" sqref="B36:B55" xr:uid="{D8FC0448-775D-4AEB-9D50-6B9EDAA6A9A6}">
      <formula1>$G$2:$G$10</formula1>
    </dataValidation>
    <dataValidation type="list" allowBlank="1" showInputMessage="1" sqref="E36:E55" xr:uid="{FD8AB038-1451-408B-9F9E-83CA2A5D4014}">
      <formula1>$E$2:$E$8</formula1>
    </dataValidation>
    <dataValidation type="list" allowBlank="1" showInputMessage="1" prompt="HUOM! 20 profiilin hyötylveys on 1100 tai 825_x000a_45 profiilin hyötyleveys on 900, 750 tai 600 _x000a_Leveys riippuu raaka-aineesta ja profiilin mallista." sqref="D36:D55" xr:uid="{4B5A45C0-67C2-4E06-A84B-20BCB085FDBA}">
      <formula1>$D$2:$D$6</formula1>
    </dataValidation>
    <dataValidation allowBlank="1" sqref="F36:F55" xr:uid="{65580F71-9280-43D7-891E-596BE78167CB}"/>
  </dataValidations>
  <printOptions horizontalCentered="1"/>
  <pageMargins left="0" right="0" top="0.47244094488188981" bottom="0.43307086614173229" header="0.31496062992125984" footer="0.31496062992125984"/>
  <pageSetup paperSize="9" scale="56" fitToWidth="0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61"/>
  <sheetViews>
    <sheetView topLeftCell="A20" zoomScale="90" zoomScaleNormal="90" workbookViewId="0">
      <selection activeCell="A27" sqref="A27"/>
    </sheetView>
  </sheetViews>
  <sheetFormatPr defaultColWidth="9.140625" defaultRowHeight="12.75" x14ac:dyDescent="0.2"/>
  <cols>
    <col min="1" max="1" width="8.85546875" style="166" customWidth="1"/>
    <col min="2" max="2" width="11.5703125" style="166" customWidth="1"/>
    <col min="3" max="3" width="13.5703125" style="166" customWidth="1"/>
    <col min="4" max="13" width="8.7109375" style="166" customWidth="1"/>
    <col min="14" max="14" width="10.42578125" style="166" customWidth="1"/>
    <col min="15" max="15" width="15.7109375" style="166" customWidth="1"/>
    <col min="16" max="16" width="43.7109375" style="166" customWidth="1"/>
    <col min="17" max="17" width="21.140625" style="166" customWidth="1"/>
    <col min="18" max="16384" width="9.140625" style="166"/>
  </cols>
  <sheetData>
    <row r="1" spans="1:16" hidden="1" x14ac:dyDescent="0.2">
      <c r="A1" s="358"/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idden="1" x14ac:dyDescent="0.2">
      <c r="A2" s="358"/>
      <c r="B2" s="358" t="s">
        <v>143</v>
      </c>
      <c r="C2" s="358" t="s">
        <v>144</v>
      </c>
      <c r="D2" s="358">
        <v>20</v>
      </c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hidden="1" x14ac:dyDescent="0.2">
      <c r="A3" s="358"/>
      <c r="B3" s="358" t="s">
        <v>0</v>
      </c>
      <c r="C3" s="358" t="s">
        <v>148</v>
      </c>
      <c r="D3" s="358">
        <v>21</v>
      </c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</row>
    <row r="4" spans="1:16" hidden="1" x14ac:dyDescent="0.2">
      <c r="A4" s="358"/>
      <c r="B4" s="358" t="s">
        <v>132</v>
      </c>
      <c r="C4" s="358" t="s">
        <v>132</v>
      </c>
      <c r="D4" s="358">
        <v>22</v>
      </c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</row>
    <row r="5" spans="1:16" hidden="1" x14ac:dyDescent="0.2">
      <c r="A5" s="358"/>
      <c r="B5" s="358" t="s">
        <v>139</v>
      </c>
      <c r="C5" s="358" t="s">
        <v>139</v>
      </c>
      <c r="D5" s="358">
        <v>23</v>
      </c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</row>
    <row r="6" spans="1:16" hidden="1" x14ac:dyDescent="0.2">
      <c r="A6" s="358"/>
      <c r="B6" s="358" t="s">
        <v>229</v>
      </c>
      <c r="C6" s="358" t="s">
        <v>230</v>
      </c>
      <c r="D6" s="358">
        <v>24</v>
      </c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</row>
    <row r="7" spans="1:16" hidden="1" x14ac:dyDescent="0.2">
      <c r="A7" s="358"/>
      <c r="B7" s="358" t="s">
        <v>151</v>
      </c>
      <c r="C7" s="358" t="s">
        <v>152</v>
      </c>
      <c r="D7" s="358">
        <v>29</v>
      </c>
      <c r="E7" s="358"/>
      <c r="F7" s="358"/>
      <c r="G7" s="358"/>
      <c r="H7" s="358"/>
      <c r="I7" s="358"/>
      <c r="J7" s="358"/>
      <c r="K7" s="358"/>
      <c r="L7" s="358"/>
      <c r="M7" s="358"/>
      <c r="N7" s="358"/>
      <c r="O7" s="358"/>
      <c r="P7" s="358"/>
    </row>
    <row r="8" spans="1:16" hidden="1" x14ac:dyDescent="0.2">
      <c r="A8" s="358"/>
      <c r="B8" s="358" t="s">
        <v>2</v>
      </c>
      <c r="C8" s="358" t="s">
        <v>155</v>
      </c>
      <c r="D8" s="358">
        <v>30</v>
      </c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</row>
    <row r="9" spans="1:16" hidden="1" x14ac:dyDescent="0.2">
      <c r="A9" s="358"/>
      <c r="B9" s="358" t="s">
        <v>1</v>
      </c>
      <c r="C9" s="358" t="s">
        <v>62</v>
      </c>
      <c r="D9" s="358">
        <v>31</v>
      </c>
      <c r="E9" s="358"/>
      <c r="F9" s="358"/>
      <c r="G9" s="358"/>
      <c r="H9" s="358"/>
      <c r="I9" s="358"/>
      <c r="J9" s="358"/>
      <c r="K9" s="358"/>
      <c r="L9" s="358"/>
      <c r="M9" s="358"/>
      <c r="N9" s="358"/>
      <c r="O9" s="358"/>
      <c r="P9" s="358"/>
    </row>
    <row r="10" spans="1:16" hidden="1" x14ac:dyDescent="0.2">
      <c r="A10" s="358"/>
      <c r="B10" s="358" t="s">
        <v>231</v>
      </c>
      <c r="C10" s="358" t="s">
        <v>232</v>
      </c>
      <c r="D10" s="358">
        <v>32</v>
      </c>
      <c r="E10" s="358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</row>
    <row r="11" spans="1:16" hidden="1" x14ac:dyDescent="0.2">
      <c r="A11" s="358"/>
      <c r="B11" s="358"/>
      <c r="C11" s="358"/>
      <c r="D11" s="358">
        <v>33</v>
      </c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</row>
    <row r="12" spans="1:16" hidden="1" x14ac:dyDescent="0.2">
      <c r="A12" s="358"/>
      <c r="B12" s="358"/>
      <c r="C12" s="358"/>
      <c r="D12" s="358">
        <v>35</v>
      </c>
      <c r="E12" s="358"/>
      <c r="F12" s="358"/>
      <c r="G12" s="358"/>
      <c r="H12" s="358"/>
      <c r="I12" s="358"/>
      <c r="J12" s="358"/>
      <c r="K12" s="358"/>
      <c r="L12" s="358"/>
      <c r="M12" s="358"/>
      <c r="N12" s="358"/>
      <c r="O12" s="358"/>
      <c r="P12" s="358"/>
    </row>
    <row r="13" spans="1:16" hidden="1" x14ac:dyDescent="0.2">
      <c r="A13" s="358"/>
      <c r="B13" s="358"/>
      <c r="C13" s="358"/>
      <c r="D13" s="358">
        <v>37</v>
      </c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</row>
    <row r="14" spans="1:16" hidden="1" x14ac:dyDescent="0.2">
      <c r="A14" s="358"/>
      <c r="B14" s="358"/>
      <c r="C14" s="358"/>
      <c r="D14" s="358">
        <v>40</v>
      </c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</row>
    <row r="15" spans="1:16" hidden="1" x14ac:dyDescent="0.2">
      <c r="A15" s="358"/>
      <c r="B15" s="358"/>
      <c r="C15" s="358"/>
      <c r="D15" s="358">
        <v>41</v>
      </c>
      <c r="E15" s="358"/>
      <c r="F15" s="358"/>
      <c r="G15" s="358"/>
      <c r="H15" s="358"/>
      <c r="I15" s="358"/>
      <c r="J15" s="358"/>
      <c r="K15" s="358"/>
      <c r="L15" s="358"/>
      <c r="M15" s="358"/>
      <c r="N15" s="358"/>
      <c r="O15" s="358"/>
      <c r="P15" s="358"/>
    </row>
    <row r="16" spans="1:16" hidden="1" x14ac:dyDescent="0.2">
      <c r="A16" s="358"/>
      <c r="B16" s="358"/>
      <c r="C16" s="358"/>
      <c r="D16" s="358">
        <v>510</v>
      </c>
      <c r="E16" s="358"/>
      <c r="F16" s="358"/>
      <c r="G16" s="358"/>
      <c r="H16" s="358"/>
      <c r="I16" s="358"/>
      <c r="J16" s="358"/>
      <c r="K16" s="358"/>
      <c r="L16" s="358"/>
      <c r="M16" s="358"/>
      <c r="N16" s="358"/>
      <c r="O16" s="358"/>
      <c r="P16" s="358"/>
    </row>
    <row r="17" spans="1:16" hidden="1" x14ac:dyDescent="0.2">
      <c r="A17" s="358"/>
      <c r="B17" s="358"/>
      <c r="C17" s="358"/>
      <c r="D17" s="358">
        <v>511</v>
      </c>
      <c r="E17" s="358"/>
      <c r="F17" s="358"/>
      <c r="G17" s="358"/>
      <c r="H17" s="358"/>
      <c r="I17" s="358"/>
      <c r="J17" s="358"/>
      <c r="K17" s="358"/>
      <c r="L17" s="358"/>
      <c r="M17" s="358"/>
      <c r="N17" s="358"/>
      <c r="O17" s="358"/>
      <c r="P17" s="358"/>
    </row>
    <row r="18" spans="1:16" ht="12" hidden="1" customHeight="1" x14ac:dyDescent="0.2">
      <c r="A18" s="358"/>
      <c r="B18" s="358"/>
      <c r="C18" s="358"/>
      <c r="D18" s="358">
        <v>512</v>
      </c>
      <c r="E18" s="358"/>
      <c r="F18" s="358"/>
      <c r="G18" s="358"/>
      <c r="H18" s="358"/>
      <c r="I18" s="358"/>
      <c r="J18" s="358"/>
      <c r="K18" s="358"/>
      <c r="L18" s="358"/>
      <c r="M18" s="358"/>
      <c r="N18" s="358"/>
      <c r="O18" s="358"/>
      <c r="P18" s="358"/>
    </row>
    <row r="19" spans="1:16" ht="13.5" hidden="1" thickBot="1" x14ac:dyDescent="0.25"/>
    <row r="20" spans="1:16" ht="18" x14ac:dyDescent="0.25">
      <c r="A20" s="209"/>
      <c r="B20" s="331"/>
      <c r="C20" s="331"/>
      <c r="D20" s="331"/>
      <c r="E20" s="331"/>
      <c r="F20" s="331"/>
      <c r="G20" s="212"/>
      <c r="H20" s="212"/>
      <c r="I20" s="212"/>
      <c r="J20" s="212"/>
      <c r="K20" s="332"/>
      <c r="L20" s="212"/>
      <c r="M20" s="333"/>
      <c r="N20" s="333"/>
      <c r="O20" s="333"/>
      <c r="P20" s="334" t="str">
        <f>Tilaustiedot!M1</f>
        <v>vers.5.2.</v>
      </c>
    </row>
    <row r="21" spans="1:16" ht="18" x14ac:dyDescent="0.2">
      <c r="A21" s="214"/>
      <c r="B21" s="335"/>
      <c r="C21" s="335"/>
      <c r="D21" s="335"/>
      <c r="E21" s="335"/>
      <c r="F21" s="335"/>
      <c r="I21" s="336" t="s">
        <v>275</v>
      </c>
      <c r="L21" s="167"/>
      <c r="M21" s="167"/>
      <c r="N21" s="167"/>
      <c r="O21" s="167"/>
      <c r="P21" s="343"/>
    </row>
    <row r="22" spans="1:16" ht="18" x14ac:dyDescent="0.2">
      <c r="A22" s="214"/>
      <c r="B22" s="335"/>
      <c r="C22" s="335"/>
      <c r="D22" s="335"/>
      <c r="E22" s="335"/>
      <c r="F22" s="335"/>
      <c r="K22" s="336"/>
      <c r="L22" s="167"/>
      <c r="M22" s="167"/>
      <c r="N22" s="167"/>
      <c r="O22" s="167"/>
      <c r="P22" s="343"/>
    </row>
    <row r="23" spans="1:16" ht="18.75" customHeight="1" x14ac:dyDescent="0.2">
      <c r="A23" s="214"/>
      <c r="B23" s="330"/>
      <c r="C23" s="330"/>
      <c r="D23" s="330"/>
      <c r="E23" s="328"/>
      <c r="F23" s="328"/>
      <c r="G23" s="328"/>
      <c r="H23" s="328"/>
      <c r="I23" s="328"/>
      <c r="J23" s="167"/>
      <c r="K23" s="167"/>
      <c r="L23" s="330"/>
      <c r="P23" s="169"/>
    </row>
    <row r="24" spans="1:16" ht="84.75" customHeight="1" x14ac:dyDescent="0.2">
      <c r="A24" s="214"/>
      <c r="C24" s="341" t="s">
        <v>100</v>
      </c>
      <c r="D24" s="335"/>
      <c r="E24" s="335"/>
      <c r="F24" s="341" t="s">
        <v>101</v>
      </c>
      <c r="G24" s="335"/>
      <c r="H24" s="335"/>
      <c r="I24" s="341" t="s">
        <v>102</v>
      </c>
      <c r="J24" s="335"/>
      <c r="K24" s="342" t="s">
        <v>104</v>
      </c>
      <c r="L24" s="335"/>
      <c r="M24" s="340"/>
      <c r="O24" s="341" t="s">
        <v>105</v>
      </c>
      <c r="P24" s="169"/>
    </row>
    <row r="25" spans="1:16" ht="142.5" customHeight="1" thickBot="1" x14ac:dyDescent="0.25">
      <c r="A25" s="337"/>
      <c r="B25" s="168" t="s">
        <v>276</v>
      </c>
      <c r="C25" s="338"/>
      <c r="D25" s="168"/>
      <c r="E25" s="168"/>
      <c r="F25" s="168"/>
      <c r="G25" s="168"/>
      <c r="H25" s="168"/>
      <c r="I25" s="168"/>
      <c r="J25" s="168"/>
      <c r="K25" s="168"/>
      <c r="M25" s="364"/>
      <c r="N25" s="364"/>
      <c r="O25" s="168" t="s">
        <v>103</v>
      </c>
      <c r="P25" s="339"/>
    </row>
    <row r="26" spans="1:16" ht="57" customHeight="1" thickBot="1" x14ac:dyDescent="0.25">
      <c r="A26" s="355" t="s">
        <v>80</v>
      </c>
      <c r="B26" s="356" t="s">
        <v>163</v>
      </c>
      <c r="C26" s="146" t="s">
        <v>164</v>
      </c>
      <c r="D26" s="360" t="s">
        <v>18</v>
      </c>
      <c r="E26" s="361" t="s">
        <v>19</v>
      </c>
      <c r="F26" s="362" t="s">
        <v>75</v>
      </c>
      <c r="G26" s="362" t="s">
        <v>76</v>
      </c>
      <c r="H26" s="362" t="s">
        <v>77</v>
      </c>
      <c r="I26" s="362" t="s">
        <v>78</v>
      </c>
      <c r="J26" s="362" t="s">
        <v>79</v>
      </c>
      <c r="K26" s="362" t="s">
        <v>97</v>
      </c>
      <c r="L26" s="362" t="s">
        <v>98</v>
      </c>
      <c r="M26" s="362" t="s">
        <v>99</v>
      </c>
      <c r="N26" s="361" t="s">
        <v>69</v>
      </c>
      <c r="O26" s="363" t="s">
        <v>119</v>
      </c>
      <c r="P26" s="357" t="s">
        <v>92</v>
      </c>
    </row>
    <row r="27" spans="1:16" ht="24.95" customHeight="1" x14ac:dyDescent="0.2">
      <c r="A27" s="344"/>
      <c r="B27" s="329"/>
      <c r="C27" s="329"/>
      <c r="D27" s="170"/>
      <c r="E27" s="171"/>
      <c r="F27" s="171"/>
      <c r="G27" s="171"/>
      <c r="H27" s="171"/>
      <c r="I27" s="171"/>
      <c r="J27" s="172"/>
      <c r="K27" s="172"/>
      <c r="L27" s="172"/>
      <c r="M27" s="172"/>
      <c r="N27" s="173"/>
      <c r="O27" s="171"/>
      <c r="P27" s="345"/>
    </row>
    <row r="28" spans="1:16" ht="24.95" customHeight="1" x14ac:dyDescent="0.2">
      <c r="A28" s="346"/>
      <c r="B28" s="329"/>
      <c r="C28" s="329"/>
      <c r="D28" s="174"/>
      <c r="E28" s="175"/>
      <c r="F28" s="175"/>
      <c r="G28" s="175"/>
      <c r="H28" s="175"/>
      <c r="I28" s="175"/>
      <c r="J28" s="176"/>
      <c r="K28" s="176"/>
      <c r="L28" s="176"/>
      <c r="M28" s="176"/>
      <c r="N28" s="177"/>
      <c r="O28" s="175"/>
      <c r="P28" s="347"/>
    </row>
    <row r="29" spans="1:16" ht="24.95" customHeight="1" x14ac:dyDescent="0.2">
      <c r="A29" s="348"/>
      <c r="B29" s="329"/>
      <c r="C29" s="329"/>
      <c r="D29" s="174"/>
      <c r="E29" s="175"/>
      <c r="F29" s="175"/>
      <c r="G29" s="175"/>
      <c r="H29" s="175"/>
      <c r="I29" s="175"/>
      <c r="J29" s="176"/>
      <c r="K29" s="176"/>
      <c r="L29" s="176"/>
      <c r="M29" s="176"/>
      <c r="N29" s="177"/>
      <c r="O29" s="175"/>
      <c r="P29" s="347"/>
    </row>
    <row r="30" spans="1:16" ht="24.95" customHeight="1" x14ac:dyDescent="0.2">
      <c r="A30" s="348"/>
      <c r="B30" s="329"/>
      <c r="C30" s="329"/>
      <c r="D30" s="174"/>
      <c r="E30" s="175"/>
      <c r="F30" s="175"/>
      <c r="G30" s="175"/>
      <c r="H30" s="175"/>
      <c r="I30" s="175"/>
      <c r="J30" s="176"/>
      <c r="K30" s="176"/>
      <c r="L30" s="176"/>
      <c r="M30" s="176"/>
      <c r="N30" s="177"/>
      <c r="O30" s="175"/>
      <c r="P30" s="347"/>
    </row>
    <row r="31" spans="1:16" ht="24.95" customHeight="1" x14ac:dyDescent="0.2">
      <c r="A31" s="348"/>
      <c r="B31" s="329"/>
      <c r="C31" s="329"/>
      <c r="D31" s="174"/>
      <c r="E31" s="175"/>
      <c r="F31" s="175"/>
      <c r="G31" s="175"/>
      <c r="H31" s="175"/>
      <c r="I31" s="175"/>
      <c r="J31" s="176"/>
      <c r="K31" s="176"/>
      <c r="L31" s="176"/>
      <c r="M31" s="176"/>
      <c r="N31" s="177"/>
      <c r="O31" s="175"/>
      <c r="P31" s="347"/>
    </row>
    <row r="32" spans="1:16" ht="24.95" customHeight="1" x14ac:dyDescent="0.2">
      <c r="A32" s="348"/>
      <c r="B32" s="329"/>
      <c r="C32" s="329"/>
      <c r="D32" s="174"/>
      <c r="E32" s="175"/>
      <c r="F32" s="175"/>
      <c r="G32" s="175"/>
      <c r="H32" s="175"/>
      <c r="I32" s="175"/>
      <c r="J32" s="176"/>
      <c r="K32" s="176"/>
      <c r="L32" s="176"/>
      <c r="M32" s="176"/>
      <c r="N32" s="177"/>
      <c r="O32" s="175"/>
      <c r="P32" s="347"/>
    </row>
    <row r="33" spans="1:16" ht="24.95" customHeight="1" x14ac:dyDescent="0.2">
      <c r="A33" s="348"/>
      <c r="B33" s="329"/>
      <c r="C33" s="329"/>
      <c r="D33" s="174"/>
      <c r="E33" s="175"/>
      <c r="F33" s="175"/>
      <c r="G33" s="175"/>
      <c r="H33" s="175"/>
      <c r="I33" s="175"/>
      <c r="J33" s="176"/>
      <c r="K33" s="176"/>
      <c r="L33" s="176"/>
      <c r="M33" s="176"/>
      <c r="N33" s="177"/>
      <c r="O33" s="175"/>
      <c r="P33" s="347"/>
    </row>
    <row r="34" spans="1:16" ht="24.95" customHeight="1" x14ac:dyDescent="0.2">
      <c r="A34" s="348"/>
      <c r="B34" s="329"/>
      <c r="C34" s="329"/>
      <c r="D34" s="174"/>
      <c r="E34" s="175"/>
      <c r="F34" s="175"/>
      <c r="G34" s="175"/>
      <c r="H34" s="175"/>
      <c r="I34" s="175"/>
      <c r="J34" s="176"/>
      <c r="K34" s="176"/>
      <c r="L34" s="176"/>
      <c r="M34" s="176"/>
      <c r="N34" s="177"/>
      <c r="O34" s="175"/>
      <c r="P34" s="347"/>
    </row>
    <row r="35" spans="1:16" ht="24.95" customHeight="1" x14ac:dyDescent="0.2">
      <c r="A35" s="348"/>
      <c r="B35" s="329"/>
      <c r="C35" s="329"/>
      <c r="D35" s="174"/>
      <c r="E35" s="175"/>
      <c r="F35" s="175"/>
      <c r="G35" s="175"/>
      <c r="H35" s="175"/>
      <c r="I35" s="175"/>
      <c r="J35" s="176"/>
      <c r="K35" s="176"/>
      <c r="L35" s="176"/>
      <c r="M35" s="176"/>
      <c r="N35" s="177"/>
      <c r="O35" s="175"/>
      <c r="P35" s="347"/>
    </row>
    <row r="36" spans="1:16" ht="24.95" customHeight="1" x14ac:dyDescent="0.2">
      <c r="A36" s="348"/>
      <c r="B36" s="329"/>
      <c r="C36" s="329"/>
      <c r="D36" s="174"/>
      <c r="E36" s="175"/>
      <c r="F36" s="175"/>
      <c r="G36" s="175"/>
      <c r="H36" s="175"/>
      <c r="I36" s="175"/>
      <c r="J36" s="176"/>
      <c r="K36" s="176"/>
      <c r="L36" s="176"/>
      <c r="M36" s="176"/>
      <c r="N36" s="177"/>
      <c r="O36" s="175"/>
      <c r="P36" s="347"/>
    </row>
    <row r="37" spans="1:16" ht="24.95" customHeight="1" x14ac:dyDescent="0.2">
      <c r="A37" s="348"/>
      <c r="B37" s="329"/>
      <c r="C37" s="329"/>
      <c r="D37" s="174"/>
      <c r="E37" s="175"/>
      <c r="F37" s="175"/>
      <c r="G37" s="175"/>
      <c r="H37" s="175"/>
      <c r="I37" s="175"/>
      <c r="J37" s="176"/>
      <c r="K37" s="176"/>
      <c r="L37" s="176"/>
      <c r="M37" s="176"/>
      <c r="N37" s="177"/>
      <c r="O37" s="175"/>
      <c r="P37" s="347"/>
    </row>
    <row r="38" spans="1:16" ht="24.95" customHeight="1" x14ac:dyDescent="0.2">
      <c r="A38" s="348"/>
      <c r="B38" s="329"/>
      <c r="C38" s="329"/>
      <c r="D38" s="174"/>
      <c r="E38" s="175"/>
      <c r="F38" s="175"/>
      <c r="G38" s="175"/>
      <c r="H38" s="175"/>
      <c r="I38" s="175"/>
      <c r="J38" s="176"/>
      <c r="K38" s="176"/>
      <c r="L38" s="176"/>
      <c r="M38" s="176"/>
      <c r="N38" s="177"/>
      <c r="O38" s="175"/>
      <c r="P38" s="347"/>
    </row>
    <row r="39" spans="1:16" ht="24.95" customHeight="1" x14ac:dyDescent="0.2">
      <c r="A39" s="348"/>
      <c r="B39" s="329"/>
      <c r="C39" s="329"/>
      <c r="D39" s="174"/>
      <c r="E39" s="175"/>
      <c r="F39" s="175"/>
      <c r="G39" s="175"/>
      <c r="H39" s="175"/>
      <c r="I39" s="175"/>
      <c r="J39" s="176"/>
      <c r="K39" s="176"/>
      <c r="L39" s="176"/>
      <c r="M39" s="176"/>
      <c r="N39" s="177"/>
      <c r="O39" s="175"/>
      <c r="P39" s="347"/>
    </row>
    <row r="40" spans="1:16" ht="24.95" customHeight="1" thickBot="1" x14ac:dyDescent="0.25">
      <c r="A40" s="349"/>
      <c r="B40" s="359"/>
      <c r="C40" s="359"/>
      <c r="D40" s="350"/>
      <c r="E40" s="351"/>
      <c r="F40" s="351"/>
      <c r="G40" s="351"/>
      <c r="H40" s="351"/>
      <c r="I40" s="351"/>
      <c r="J40" s="352"/>
      <c r="K40" s="352"/>
      <c r="L40" s="352"/>
      <c r="M40" s="352"/>
      <c r="N40" s="353"/>
      <c r="O40" s="351"/>
      <c r="P40" s="354"/>
    </row>
    <row r="41" spans="1:16" ht="24.95" customHeight="1" x14ac:dyDescent="0.2">
      <c r="A41" s="178"/>
      <c r="B41" s="179"/>
      <c r="C41" s="179"/>
      <c r="D41" s="179"/>
      <c r="E41" s="179"/>
      <c r="F41" s="167"/>
      <c r="G41" s="167"/>
      <c r="H41" s="167"/>
      <c r="I41" s="167"/>
      <c r="J41" s="167"/>
      <c r="K41" s="167"/>
      <c r="L41" s="167"/>
      <c r="M41" s="167"/>
      <c r="N41" s="167"/>
      <c r="O41" s="179"/>
      <c r="P41" s="180"/>
    </row>
    <row r="42" spans="1:16" ht="24.95" customHeight="1" x14ac:dyDescent="0.2">
      <c r="A42" s="178"/>
      <c r="B42" s="179"/>
      <c r="C42" s="179"/>
      <c r="D42" s="179"/>
      <c r="E42" s="179"/>
      <c r="F42" s="167"/>
      <c r="G42" s="167"/>
      <c r="H42" s="167"/>
      <c r="I42" s="167"/>
      <c r="J42" s="167"/>
      <c r="K42" s="167"/>
      <c r="L42" s="167"/>
      <c r="M42" s="167"/>
      <c r="N42" s="167"/>
      <c r="O42" s="179"/>
      <c r="P42" s="180"/>
    </row>
    <row r="43" spans="1:16" ht="24.95" customHeight="1" x14ac:dyDescent="0.2">
      <c r="A43" s="178"/>
      <c r="B43" s="179"/>
      <c r="C43" s="179"/>
      <c r="D43" s="179"/>
      <c r="E43" s="179"/>
      <c r="F43" s="167"/>
      <c r="G43" s="167"/>
      <c r="H43" s="167"/>
      <c r="I43" s="167"/>
      <c r="J43" s="167"/>
      <c r="K43" s="167"/>
      <c r="L43" s="167"/>
      <c r="M43" s="167"/>
      <c r="N43" s="167"/>
      <c r="O43" s="179"/>
      <c r="P43" s="180"/>
    </row>
    <row r="44" spans="1:16" ht="24.95" customHeight="1" x14ac:dyDescent="0.2">
      <c r="A44" s="178"/>
      <c r="B44" s="179"/>
      <c r="C44" s="179"/>
      <c r="D44" s="179"/>
      <c r="E44" s="179"/>
      <c r="F44" s="167"/>
      <c r="G44" s="167"/>
      <c r="H44" s="167"/>
      <c r="I44" s="167"/>
      <c r="J44" s="167"/>
      <c r="K44" s="167"/>
      <c r="L44" s="167"/>
      <c r="M44" s="167"/>
      <c r="N44" s="167"/>
      <c r="O44" s="179"/>
      <c r="P44" s="180"/>
    </row>
    <row r="45" spans="1:16" ht="24.95" customHeight="1" x14ac:dyDescent="0.2">
      <c r="A45" s="178"/>
      <c r="B45" s="179"/>
      <c r="C45" s="179"/>
      <c r="D45" s="179"/>
      <c r="E45" s="179"/>
      <c r="F45" s="167"/>
      <c r="G45" s="167"/>
      <c r="H45" s="167"/>
      <c r="I45" s="167"/>
      <c r="J45" s="167"/>
      <c r="K45" s="167"/>
      <c r="L45" s="167"/>
      <c r="M45" s="167"/>
      <c r="N45" s="167"/>
      <c r="O45" s="179"/>
      <c r="P45" s="180"/>
    </row>
    <row r="46" spans="1:16" ht="24.95" customHeight="1" x14ac:dyDescent="0.2">
      <c r="A46" s="178"/>
      <c r="B46" s="179"/>
      <c r="C46" s="179"/>
      <c r="D46" s="179"/>
      <c r="E46" s="179"/>
      <c r="F46" s="167"/>
      <c r="G46" s="167"/>
      <c r="H46" s="167"/>
      <c r="I46" s="167"/>
      <c r="J46" s="167"/>
      <c r="K46" s="167"/>
      <c r="L46" s="167"/>
      <c r="M46" s="167"/>
      <c r="N46" s="167"/>
      <c r="O46" s="179"/>
      <c r="P46" s="180"/>
    </row>
    <row r="47" spans="1:16" ht="24.95" customHeight="1" x14ac:dyDescent="0.2">
      <c r="A47" s="178"/>
      <c r="B47" s="179"/>
      <c r="C47" s="179"/>
      <c r="D47" s="179"/>
      <c r="E47" s="179"/>
      <c r="F47" s="167"/>
      <c r="G47" s="167"/>
      <c r="H47" s="167"/>
      <c r="I47" s="167"/>
      <c r="J47" s="167"/>
      <c r="K47" s="167"/>
      <c r="L47" s="167"/>
      <c r="M47" s="167"/>
      <c r="N47" s="167"/>
      <c r="O47" s="179"/>
      <c r="P47" s="180"/>
    </row>
    <row r="48" spans="1:16" ht="24.95" customHeight="1" x14ac:dyDescent="0.2">
      <c r="A48" s="178"/>
      <c r="B48" s="179"/>
      <c r="C48" s="179"/>
      <c r="D48" s="179"/>
      <c r="E48" s="179"/>
      <c r="F48" s="167"/>
      <c r="G48" s="167"/>
      <c r="H48" s="167"/>
      <c r="I48" s="167"/>
      <c r="J48" s="167"/>
      <c r="K48" s="167"/>
      <c r="L48" s="167"/>
      <c r="M48" s="167"/>
      <c r="N48" s="167"/>
      <c r="O48" s="179"/>
      <c r="P48" s="180"/>
    </row>
    <row r="49" spans="1:16" ht="24.95" customHeight="1" x14ac:dyDescent="0.2">
      <c r="A49" s="178"/>
      <c r="B49" s="179"/>
      <c r="C49" s="179"/>
      <c r="D49" s="179"/>
      <c r="E49" s="179"/>
      <c r="F49" s="167"/>
      <c r="G49" s="167"/>
      <c r="H49" s="167"/>
      <c r="I49" s="167"/>
      <c r="J49" s="167"/>
      <c r="K49" s="167"/>
      <c r="L49" s="167"/>
      <c r="M49" s="167"/>
      <c r="N49" s="167"/>
      <c r="O49" s="179"/>
      <c r="P49" s="180"/>
    </row>
    <row r="50" spans="1:16" ht="24.95" customHeight="1" x14ac:dyDescent="0.2">
      <c r="A50" s="178"/>
      <c r="B50" s="179"/>
      <c r="C50" s="179"/>
      <c r="D50" s="179"/>
      <c r="E50" s="179"/>
      <c r="F50" s="167"/>
      <c r="G50" s="167"/>
      <c r="H50" s="167"/>
      <c r="I50" s="167"/>
      <c r="J50" s="167"/>
      <c r="K50" s="167"/>
      <c r="L50" s="167"/>
      <c r="M50" s="167"/>
      <c r="N50" s="167"/>
      <c r="O50" s="179"/>
      <c r="P50" s="180"/>
    </row>
    <row r="51" spans="1:16" ht="24.95" customHeight="1" x14ac:dyDescent="0.2">
      <c r="A51" s="178"/>
      <c r="B51" s="179"/>
      <c r="C51" s="179"/>
      <c r="D51" s="179"/>
      <c r="E51" s="179"/>
      <c r="F51" s="167"/>
      <c r="G51" s="167"/>
      <c r="H51" s="167"/>
      <c r="I51" s="167"/>
      <c r="J51" s="167"/>
      <c r="K51" s="167"/>
      <c r="L51" s="167"/>
      <c r="M51" s="167"/>
      <c r="N51" s="167"/>
      <c r="O51" s="179"/>
      <c r="P51" s="180"/>
    </row>
    <row r="52" spans="1:16" ht="15" customHeight="1" x14ac:dyDescent="0.2">
      <c r="A52" s="178"/>
      <c r="B52" s="179"/>
      <c r="C52" s="179"/>
      <c r="D52" s="179"/>
      <c r="E52" s="179"/>
      <c r="F52" s="167"/>
      <c r="G52" s="167"/>
      <c r="H52" s="167"/>
      <c r="I52" s="167"/>
      <c r="J52" s="167"/>
      <c r="K52" s="167"/>
      <c r="L52" s="167"/>
      <c r="M52" s="167"/>
      <c r="N52" s="167"/>
      <c r="O52" s="179"/>
      <c r="P52" s="180"/>
    </row>
    <row r="53" spans="1:16" ht="15" customHeight="1" x14ac:dyDescent="0.2">
      <c r="A53" s="178"/>
      <c r="B53" s="179"/>
      <c r="C53" s="179"/>
      <c r="D53" s="179"/>
      <c r="E53" s="179"/>
      <c r="F53" s="167"/>
      <c r="G53" s="167"/>
      <c r="H53" s="167"/>
      <c r="I53" s="167"/>
      <c r="J53" s="167"/>
      <c r="K53" s="167"/>
      <c r="L53" s="167"/>
      <c r="M53" s="167"/>
      <c r="N53" s="167"/>
      <c r="O53" s="179"/>
      <c r="P53" s="180"/>
    </row>
    <row r="54" spans="1:16" ht="15" customHeight="1" x14ac:dyDescent="0.2">
      <c r="A54" s="178"/>
      <c r="B54" s="179"/>
      <c r="C54" s="179"/>
      <c r="D54" s="179"/>
      <c r="E54" s="179"/>
      <c r="F54" s="167"/>
      <c r="G54" s="167"/>
      <c r="H54" s="167"/>
      <c r="I54" s="167"/>
      <c r="J54" s="167"/>
      <c r="K54" s="167"/>
      <c r="L54" s="167"/>
      <c r="M54" s="167"/>
      <c r="N54" s="167"/>
      <c r="O54" s="179"/>
      <c r="P54" s="180"/>
    </row>
    <row r="55" spans="1:16" ht="15" customHeight="1" x14ac:dyDescent="0.2">
      <c r="A55" s="178"/>
      <c r="B55" s="179"/>
      <c r="C55" s="179"/>
      <c r="D55" s="179"/>
      <c r="E55" s="179"/>
      <c r="F55" s="167"/>
      <c r="G55" s="167"/>
      <c r="H55" s="167"/>
      <c r="I55" s="167"/>
      <c r="J55" s="167"/>
      <c r="K55" s="167"/>
      <c r="L55" s="167"/>
      <c r="M55" s="167"/>
      <c r="N55" s="167"/>
      <c r="O55" s="179"/>
      <c r="P55" s="180"/>
    </row>
    <row r="56" spans="1:16" ht="15" customHeight="1" x14ac:dyDescent="0.2">
      <c r="A56" s="178"/>
      <c r="B56" s="179"/>
      <c r="C56" s="179"/>
      <c r="D56" s="179"/>
      <c r="E56" s="179"/>
      <c r="F56" s="167"/>
      <c r="G56" s="167"/>
      <c r="H56" s="167"/>
      <c r="I56" s="167"/>
      <c r="J56" s="167"/>
      <c r="K56" s="167"/>
      <c r="L56" s="167"/>
      <c r="M56" s="167"/>
      <c r="N56" s="167"/>
      <c r="O56" s="179"/>
      <c r="P56" s="180"/>
    </row>
    <row r="57" spans="1:16" x14ac:dyDescent="0.2">
      <c r="B57" s="512"/>
      <c r="C57" s="512"/>
      <c r="D57" s="512"/>
      <c r="E57" s="512"/>
      <c r="F57" s="512"/>
      <c r="G57" s="512"/>
      <c r="H57" s="512"/>
      <c r="I57" s="512"/>
      <c r="J57" s="512"/>
      <c r="K57" s="512"/>
      <c r="L57" s="512"/>
      <c r="M57" s="512"/>
      <c r="N57" s="512"/>
      <c r="O57" s="512"/>
      <c r="P57" s="512"/>
    </row>
    <row r="58" spans="1:16" x14ac:dyDescent="0.2">
      <c r="B58" s="510"/>
      <c r="C58" s="510"/>
      <c r="D58" s="510"/>
      <c r="E58" s="510"/>
      <c r="F58" s="511"/>
      <c r="G58" s="511"/>
      <c r="H58" s="511"/>
      <c r="I58" s="511"/>
      <c r="J58" s="511"/>
      <c r="K58" s="511"/>
      <c r="L58" s="511"/>
      <c r="M58" s="511"/>
      <c r="N58" s="511"/>
      <c r="O58" s="511"/>
      <c r="P58" s="511"/>
    </row>
    <row r="59" spans="1:16" x14ac:dyDescent="0.2">
      <c r="B59" s="510"/>
      <c r="C59" s="510"/>
      <c r="D59" s="510"/>
      <c r="E59" s="510"/>
      <c r="F59" s="511"/>
      <c r="G59" s="511"/>
      <c r="H59" s="511"/>
      <c r="I59" s="511"/>
      <c r="J59" s="511"/>
      <c r="K59" s="511"/>
      <c r="L59" s="511"/>
      <c r="M59" s="511"/>
      <c r="N59" s="511"/>
      <c r="O59" s="511"/>
      <c r="P59" s="511"/>
    </row>
    <row r="60" spans="1:16" x14ac:dyDescent="0.2">
      <c r="B60" s="510"/>
      <c r="C60" s="510"/>
      <c r="D60" s="510"/>
      <c r="E60" s="510"/>
      <c r="F60" s="511"/>
      <c r="G60" s="511"/>
      <c r="H60" s="511"/>
      <c r="I60" s="511"/>
      <c r="J60" s="511"/>
      <c r="K60" s="511"/>
      <c r="L60" s="511"/>
      <c r="M60" s="511"/>
      <c r="N60" s="511"/>
      <c r="O60" s="511"/>
      <c r="P60" s="511"/>
    </row>
    <row r="61" spans="1:16" x14ac:dyDescent="0.2">
      <c r="B61" s="510"/>
      <c r="C61" s="510"/>
      <c r="D61" s="510"/>
      <c r="E61" s="510"/>
      <c r="F61" s="511"/>
      <c r="G61" s="511"/>
      <c r="H61" s="511"/>
      <c r="I61" s="511"/>
      <c r="J61" s="511"/>
      <c r="K61" s="511"/>
      <c r="L61" s="511"/>
      <c r="M61" s="511"/>
      <c r="N61" s="511"/>
      <c r="O61" s="511"/>
      <c r="P61" s="511"/>
    </row>
  </sheetData>
  <sheetProtection algorithmName="SHA-512" hashValue="I2ZXoB7a7KVGItySNSt+Kd/8AzHCovDzaNqyaFB9xZdaIuY+FTfGELX2yDqUgGqFGxQDBtFeak71RW4CfLk3UQ==" saltValue="zaeGXPp5v9Yp3/uHvhsr7w==" spinCount="100000" sheet="1" selectLockedCells="1"/>
  <mergeCells count="5">
    <mergeCell ref="B61:P61"/>
    <mergeCell ref="B57:P57"/>
    <mergeCell ref="B58:P58"/>
    <mergeCell ref="B59:P59"/>
    <mergeCell ref="B60:P60"/>
  </mergeCells>
  <phoneticPr fontId="8" type="noConversion"/>
  <dataValidations count="3">
    <dataValidation type="list" allowBlank="1" showInputMessage="1" showErrorMessage="1" sqref="A27:A40" xr:uid="{00000000-0002-0000-0A00-000002000000}">
      <formula1>"1,2,3,4,5"</formula1>
    </dataValidation>
    <dataValidation type="list" allowBlank="1" showInputMessage="1" showErrorMessage="1" sqref="B27:B40" xr:uid="{235D0EA9-B80D-49B6-BE21-1B130F67C703}">
      <formula1>$B$2:$B$10</formula1>
    </dataValidation>
    <dataValidation type="list" allowBlank="1" showInputMessage="1" showErrorMessage="1" sqref="C27:C40" xr:uid="{11BF23E5-12B0-4C44-BE28-20A1E689A74D}">
      <formula1>$D$2:$D$18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F66"/>
  <sheetViews>
    <sheetView topLeftCell="B32" zoomScale="80" zoomScaleNormal="80" workbookViewId="0">
      <selection activeCell="B39" sqref="B39"/>
    </sheetView>
  </sheetViews>
  <sheetFormatPr defaultColWidth="9.140625" defaultRowHeight="12.75" x14ac:dyDescent="0.2"/>
  <cols>
    <col min="1" max="1" width="10.85546875" style="3" hidden="1" customWidth="1"/>
    <col min="2" max="2" width="30.7109375" style="3" customWidth="1"/>
    <col min="3" max="4" width="19" style="3" customWidth="1"/>
    <col min="5" max="5" width="19.7109375" style="3" customWidth="1"/>
    <col min="6" max="12" width="19" style="3" customWidth="1"/>
    <col min="13" max="13" width="14" style="3" customWidth="1"/>
    <col min="14" max="14" width="8.85546875" style="3" customWidth="1"/>
    <col min="15" max="15" width="23.7109375" style="3" customWidth="1"/>
    <col min="16" max="16" width="10.5703125" style="3" customWidth="1"/>
    <col min="17" max="17" width="14.28515625" style="3" customWidth="1"/>
    <col min="18" max="18" width="9" style="3" customWidth="1"/>
    <col min="19" max="28" width="6.28515625" style="3" customWidth="1"/>
    <col min="29" max="29" width="14.42578125" style="3" customWidth="1"/>
    <col min="30" max="30" width="6.28515625" style="3" customWidth="1"/>
    <col min="31" max="31" width="7.5703125" style="3" customWidth="1"/>
    <col min="32" max="32" width="30.140625" style="3" customWidth="1"/>
    <col min="33" max="16384" width="9.140625" style="3"/>
  </cols>
  <sheetData>
    <row r="1" spans="2:32" s="5" customFormat="1" ht="13.15" hidden="1" customHeight="1" x14ac:dyDescent="0.2">
      <c r="B1" s="49"/>
      <c r="C1" s="365" t="s">
        <v>277</v>
      </c>
      <c r="D1" s="50">
        <v>350</v>
      </c>
      <c r="E1" s="50"/>
      <c r="F1" s="50"/>
      <c r="G1" s="50"/>
      <c r="H1" s="50"/>
      <c r="I1" s="50"/>
      <c r="J1" s="50"/>
      <c r="K1" s="50"/>
      <c r="L1" s="50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2"/>
      <c r="AE1" s="79"/>
      <c r="AF1" s="52"/>
    </row>
    <row r="2" spans="2:32" s="5" customFormat="1" ht="13.15" hidden="1" customHeight="1" x14ac:dyDescent="0.2">
      <c r="B2" s="48"/>
      <c r="C2" s="366" t="s">
        <v>278</v>
      </c>
      <c r="D2" s="47">
        <v>500</v>
      </c>
      <c r="E2" s="47"/>
      <c r="F2" s="47"/>
      <c r="G2" s="47"/>
      <c r="H2" s="47"/>
      <c r="I2" s="47"/>
      <c r="J2" s="47"/>
      <c r="K2" s="47"/>
      <c r="L2" s="47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80"/>
      <c r="AF2" s="46"/>
    </row>
    <row r="3" spans="2:32" s="5" customFormat="1" ht="13.15" hidden="1" customHeight="1" x14ac:dyDescent="0.2">
      <c r="B3" s="48"/>
      <c r="C3" s="366" t="s">
        <v>279</v>
      </c>
      <c r="D3" s="47"/>
      <c r="E3" s="47"/>
      <c r="F3" s="47"/>
      <c r="G3" s="47"/>
      <c r="H3" s="47"/>
      <c r="I3" s="47"/>
      <c r="J3" s="47"/>
      <c r="K3" s="47"/>
      <c r="L3" s="47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6"/>
      <c r="AE3" s="80"/>
      <c r="AF3" s="46"/>
    </row>
    <row r="4" spans="2:32" s="5" customFormat="1" ht="13.15" hidden="1" customHeight="1" x14ac:dyDescent="0.2">
      <c r="B4" s="48"/>
      <c r="D4" s="47"/>
      <c r="E4" s="47"/>
      <c r="F4" s="47"/>
      <c r="G4" s="47"/>
      <c r="H4" s="47"/>
      <c r="I4" s="47"/>
      <c r="J4" s="47"/>
      <c r="K4" s="47"/>
      <c r="L4" s="47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6"/>
      <c r="AE4" s="80"/>
      <c r="AF4" s="46"/>
    </row>
    <row r="5" spans="2:32" s="27" customFormat="1" ht="13.15" hidden="1" customHeight="1" x14ac:dyDescent="0.2">
      <c r="B5" s="44"/>
      <c r="C5" s="28"/>
      <c r="D5" s="29"/>
      <c r="E5" s="26"/>
      <c r="G5" s="26" t="s">
        <v>108</v>
      </c>
      <c r="H5" s="28" t="s">
        <v>108</v>
      </c>
      <c r="I5" s="28"/>
      <c r="J5" s="28"/>
      <c r="K5" s="26"/>
      <c r="L5" s="26"/>
      <c r="M5" s="26"/>
      <c r="N5" s="26">
        <v>12</v>
      </c>
      <c r="O5" s="26">
        <v>1</v>
      </c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37"/>
      <c r="AF5" s="26"/>
    </row>
    <row r="6" spans="2:32" s="27" customFormat="1" ht="14.25" hidden="1" customHeight="1" x14ac:dyDescent="0.2">
      <c r="B6" s="44">
        <v>12</v>
      </c>
      <c r="C6" s="28">
        <v>20</v>
      </c>
      <c r="D6" s="28">
        <v>18</v>
      </c>
      <c r="E6" s="26" t="s">
        <v>284</v>
      </c>
      <c r="F6" s="27">
        <v>1</v>
      </c>
      <c r="G6" s="26" t="s">
        <v>109</v>
      </c>
      <c r="H6" s="28" t="s">
        <v>111</v>
      </c>
      <c r="I6" s="28"/>
      <c r="J6" s="28"/>
      <c r="K6" s="26"/>
      <c r="L6" s="26"/>
      <c r="M6" s="26"/>
      <c r="N6" s="26">
        <v>15</v>
      </c>
      <c r="O6" s="26">
        <v>2</v>
      </c>
      <c r="P6" s="26"/>
      <c r="Q6" s="26"/>
      <c r="R6" s="26"/>
      <c r="S6" s="26"/>
      <c r="T6" s="26"/>
      <c r="U6" s="26" t="s">
        <v>63</v>
      </c>
      <c r="V6" s="26"/>
      <c r="W6" s="26"/>
      <c r="X6" s="26"/>
      <c r="Y6" s="26"/>
      <c r="Z6" s="26"/>
      <c r="AA6" s="26"/>
      <c r="AB6" s="26"/>
      <c r="AC6" s="26"/>
      <c r="AD6" s="26"/>
      <c r="AE6" s="37"/>
      <c r="AF6" s="26"/>
    </row>
    <row r="7" spans="2:32" s="27" customFormat="1" ht="14.25" hidden="1" customHeight="1" x14ac:dyDescent="0.2">
      <c r="B7" s="44">
        <v>15</v>
      </c>
      <c r="C7" s="28">
        <v>30</v>
      </c>
      <c r="D7" s="28">
        <v>22</v>
      </c>
      <c r="E7" s="26" t="s">
        <v>285</v>
      </c>
      <c r="F7" s="27">
        <v>2</v>
      </c>
      <c r="G7" s="26" t="s">
        <v>110</v>
      </c>
      <c r="I7" s="28"/>
      <c r="J7" s="28"/>
      <c r="K7" s="26"/>
      <c r="L7" s="26"/>
      <c r="M7" s="26"/>
      <c r="N7" s="26">
        <v>18</v>
      </c>
      <c r="O7" s="26">
        <v>3</v>
      </c>
      <c r="P7" s="26"/>
      <c r="Q7" s="26"/>
      <c r="R7" s="26"/>
      <c r="S7" s="26"/>
      <c r="T7" s="26"/>
      <c r="U7" s="26" t="s">
        <v>64</v>
      </c>
      <c r="V7" s="26"/>
      <c r="W7" s="26"/>
      <c r="X7" s="26"/>
      <c r="Y7" s="26"/>
      <c r="Z7" s="26"/>
      <c r="AA7" s="26"/>
      <c r="AB7" s="26"/>
      <c r="AC7" s="26"/>
      <c r="AD7" s="26"/>
      <c r="AE7" s="37"/>
      <c r="AF7" s="26"/>
    </row>
    <row r="8" spans="2:32" s="27" customFormat="1" ht="13.15" hidden="1" customHeight="1" x14ac:dyDescent="0.2">
      <c r="B8" s="44">
        <v>18</v>
      </c>
      <c r="C8" s="28">
        <v>40</v>
      </c>
      <c r="D8" s="28">
        <v>28</v>
      </c>
      <c r="E8" s="26" t="s">
        <v>286</v>
      </c>
      <c r="F8" s="27">
        <v>3</v>
      </c>
      <c r="G8" s="26"/>
      <c r="H8" s="28"/>
      <c r="I8" s="28"/>
      <c r="J8" s="28"/>
      <c r="K8" s="26"/>
      <c r="L8" s="26"/>
      <c r="M8" s="26"/>
      <c r="N8" s="26">
        <v>22</v>
      </c>
      <c r="O8" s="26">
        <v>4</v>
      </c>
      <c r="P8" s="26"/>
      <c r="Q8" s="26"/>
      <c r="R8" s="26"/>
      <c r="S8" s="26"/>
      <c r="T8" s="26"/>
      <c r="U8" s="26" t="s">
        <v>65</v>
      </c>
      <c r="V8" s="26"/>
      <c r="W8" s="26"/>
      <c r="X8" s="26"/>
      <c r="Y8" s="26"/>
      <c r="Z8" s="26"/>
      <c r="AA8" s="26"/>
      <c r="AB8" s="26"/>
      <c r="AC8" s="26"/>
      <c r="AD8" s="26"/>
      <c r="AE8" s="37"/>
      <c r="AF8" s="26"/>
    </row>
    <row r="9" spans="2:32" s="27" customFormat="1" ht="13.15" hidden="1" customHeight="1" x14ac:dyDescent="0.2">
      <c r="B9" s="44">
        <v>22</v>
      </c>
      <c r="C9" s="28">
        <v>50</v>
      </c>
      <c r="D9" s="28">
        <v>35</v>
      </c>
      <c r="E9" s="26" t="s">
        <v>287</v>
      </c>
      <c r="F9" s="27">
        <v>4</v>
      </c>
      <c r="G9" s="26"/>
      <c r="H9" s="30"/>
      <c r="I9" s="28"/>
      <c r="J9" s="28"/>
      <c r="K9" s="26"/>
      <c r="L9" s="26"/>
      <c r="M9" s="26"/>
      <c r="N9" s="26">
        <v>28</v>
      </c>
      <c r="O9" s="26">
        <v>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37"/>
      <c r="AF9" s="26"/>
    </row>
    <row r="10" spans="2:32" s="27" customFormat="1" ht="13.15" hidden="1" customHeight="1" x14ac:dyDescent="0.2">
      <c r="B10" s="44">
        <v>28</v>
      </c>
      <c r="C10" s="28">
        <v>60</v>
      </c>
      <c r="D10" s="28">
        <v>42</v>
      </c>
      <c r="E10" s="26" t="s">
        <v>288</v>
      </c>
      <c r="F10" s="26">
        <v>5</v>
      </c>
      <c r="G10" s="26"/>
      <c r="H10" s="28"/>
      <c r="I10" s="28"/>
      <c r="J10" s="28"/>
      <c r="K10" s="26"/>
      <c r="L10" s="26"/>
      <c r="M10" s="26"/>
      <c r="N10" s="26">
        <v>35</v>
      </c>
      <c r="O10" s="26">
        <v>6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37"/>
      <c r="AF10" s="26"/>
    </row>
    <row r="11" spans="2:32" s="27" customFormat="1" ht="13.15" hidden="1" customHeight="1" x14ac:dyDescent="0.2">
      <c r="B11" s="44">
        <v>35</v>
      </c>
      <c r="C11" s="28">
        <v>80</v>
      </c>
      <c r="D11" s="28">
        <v>48</v>
      </c>
      <c r="E11" s="26" t="s">
        <v>289</v>
      </c>
      <c r="F11" s="26">
        <v>6</v>
      </c>
      <c r="G11" s="26"/>
      <c r="H11" s="28"/>
      <c r="I11" s="28"/>
      <c r="J11" s="28"/>
      <c r="K11" s="26"/>
      <c r="L11" s="26"/>
      <c r="M11" s="26"/>
      <c r="N11" s="26">
        <v>42</v>
      </c>
      <c r="O11" s="26">
        <v>7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37"/>
      <c r="AF11" s="26"/>
    </row>
    <row r="12" spans="2:32" s="27" customFormat="1" ht="13.15" hidden="1" customHeight="1" x14ac:dyDescent="0.2">
      <c r="B12" s="44">
        <v>42</v>
      </c>
      <c r="C12" s="28">
        <v>100</v>
      </c>
      <c r="D12" s="28">
        <v>60</v>
      </c>
      <c r="E12" s="26" t="s">
        <v>290</v>
      </c>
      <c r="F12" s="26">
        <v>7</v>
      </c>
      <c r="G12" s="26"/>
      <c r="H12" s="30"/>
      <c r="I12" s="28"/>
      <c r="J12" s="28"/>
      <c r="K12" s="26"/>
      <c r="L12" s="26"/>
      <c r="M12" s="26"/>
      <c r="N12" s="26">
        <v>48</v>
      </c>
      <c r="O12" s="26">
        <v>8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37"/>
      <c r="AF12" s="26"/>
    </row>
    <row r="13" spans="2:32" s="27" customFormat="1" ht="13.15" hidden="1" customHeight="1" x14ac:dyDescent="0.2">
      <c r="B13" s="44">
        <v>48</v>
      </c>
      <c r="C13" s="28">
        <v>120</v>
      </c>
      <c r="D13" s="28">
        <v>76</v>
      </c>
      <c r="E13" s="26" t="s">
        <v>291</v>
      </c>
      <c r="F13" s="26">
        <v>8</v>
      </c>
      <c r="G13" s="26"/>
      <c r="H13" s="28"/>
      <c r="I13" s="28"/>
      <c r="J13" s="28"/>
      <c r="K13" s="26"/>
      <c r="L13" s="26"/>
      <c r="M13" s="26"/>
      <c r="N13" s="26">
        <v>54</v>
      </c>
      <c r="O13" s="26">
        <v>9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37"/>
      <c r="AF13" s="26"/>
    </row>
    <row r="14" spans="2:32" s="27" customFormat="1" ht="13.15" hidden="1" customHeight="1" x14ac:dyDescent="0.2">
      <c r="B14" s="44">
        <v>60</v>
      </c>
      <c r="C14" s="28">
        <v>140</v>
      </c>
      <c r="D14" s="28">
        <v>89</v>
      </c>
      <c r="E14" s="26"/>
      <c r="F14" s="26"/>
      <c r="G14" s="26"/>
      <c r="H14" s="28"/>
      <c r="I14" s="28"/>
      <c r="J14" s="28"/>
      <c r="K14" s="26"/>
      <c r="L14" s="26"/>
      <c r="M14" s="26"/>
      <c r="N14" s="26">
        <v>60</v>
      </c>
      <c r="O14" s="26">
        <v>10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37"/>
      <c r="AF14" s="26"/>
    </row>
    <row r="15" spans="2:32" s="27" customFormat="1" ht="13.15" hidden="1" customHeight="1" x14ac:dyDescent="0.2">
      <c r="B15" s="44">
        <v>76</v>
      </c>
      <c r="C15" s="28">
        <v>160</v>
      </c>
      <c r="D15" s="28">
        <v>114</v>
      </c>
      <c r="E15" s="28"/>
      <c r="F15" s="28"/>
      <c r="G15" s="28"/>
      <c r="H15" s="28"/>
      <c r="I15" s="28"/>
      <c r="J15" s="28"/>
      <c r="K15" s="26"/>
      <c r="L15" s="26"/>
      <c r="M15" s="26"/>
      <c r="N15" s="26">
        <v>64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37"/>
      <c r="AF15" s="26"/>
    </row>
    <row r="16" spans="2:32" s="27" customFormat="1" ht="13.15" hidden="1" customHeight="1" x14ac:dyDescent="0.2">
      <c r="B16" s="44">
        <v>89</v>
      </c>
      <c r="C16" s="28">
        <v>180</v>
      </c>
      <c r="D16" s="28">
        <v>140</v>
      </c>
      <c r="E16" s="28"/>
      <c r="F16" s="28"/>
      <c r="G16" s="28"/>
      <c r="H16" s="28"/>
      <c r="I16" s="28"/>
      <c r="J16" s="28"/>
      <c r="K16" s="26"/>
      <c r="L16" s="26"/>
      <c r="M16" s="26"/>
      <c r="N16" s="26">
        <v>76</v>
      </c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37"/>
      <c r="AF16" s="26"/>
    </row>
    <row r="17" spans="2:32" s="27" customFormat="1" ht="13.15" hidden="1" customHeight="1" x14ac:dyDescent="0.2">
      <c r="B17" s="44">
        <v>114</v>
      </c>
      <c r="C17" s="28">
        <v>200</v>
      </c>
      <c r="D17" s="28">
        <v>168</v>
      </c>
      <c r="E17" s="28"/>
      <c r="F17" s="28"/>
      <c r="G17" s="28"/>
      <c r="H17" s="28"/>
      <c r="I17" s="28"/>
      <c r="J17" s="28"/>
      <c r="K17" s="26"/>
      <c r="L17" s="26"/>
      <c r="M17" s="26"/>
      <c r="N17" s="26">
        <v>89</v>
      </c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37"/>
      <c r="AF17" s="26"/>
    </row>
    <row r="18" spans="2:32" s="27" customFormat="1" ht="13.15" hidden="1" customHeight="1" x14ac:dyDescent="0.2">
      <c r="B18" s="44">
        <v>140</v>
      </c>
      <c r="C18" s="28">
        <v>220</v>
      </c>
      <c r="D18" s="28">
        <v>219</v>
      </c>
      <c r="E18" s="28"/>
      <c r="F18" s="28"/>
      <c r="G18" s="28"/>
      <c r="H18" s="28"/>
      <c r="I18" s="28"/>
      <c r="J18" s="28"/>
      <c r="K18" s="26"/>
      <c r="L18" s="26"/>
      <c r="M18" s="26"/>
      <c r="N18" s="26">
        <v>114</v>
      </c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37"/>
      <c r="AF18" s="26"/>
    </row>
    <row r="19" spans="2:32" s="27" customFormat="1" ht="13.15" hidden="1" customHeight="1" x14ac:dyDescent="0.2">
      <c r="B19" s="44">
        <v>168</v>
      </c>
      <c r="C19" s="28">
        <v>240</v>
      </c>
      <c r="D19" s="28">
        <v>273</v>
      </c>
      <c r="E19" s="28"/>
      <c r="F19" s="28"/>
      <c r="G19" s="28"/>
      <c r="H19" s="28"/>
      <c r="I19" s="28"/>
      <c r="J19" s="28"/>
      <c r="K19" s="26"/>
      <c r="L19" s="26"/>
      <c r="M19" s="26"/>
      <c r="N19" s="26">
        <v>140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37"/>
      <c r="AF19" s="26"/>
    </row>
    <row r="20" spans="2:32" s="27" customFormat="1" ht="13.15" hidden="1" customHeight="1" x14ac:dyDescent="0.2">
      <c r="B20" s="44">
        <v>219</v>
      </c>
      <c r="C20" s="28">
        <v>260</v>
      </c>
      <c r="D20" s="28">
        <v>324</v>
      </c>
      <c r="E20" s="28"/>
      <c r="F20" s="28"/>
      <c r="G20" s="28"/>
      <c r="H20" s="28"/>
      <c r="I20" s="28"/>
      <c r="J20" s="28"/>
      <c r="K20" s="26"/>
      <c r="L20" s="26"/>
      <c r="M20" s="26"/>
      <c r="N20" s="26">
        <v>168</v>
      </c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37"/>
      <c r="AF20" s="26"/>
    </row>
    <row r="21" spans="2:32" s="27" customFormat="1" ht="13.15" hidden="1" customHeight="1" x14ac:dyDescent="0.2">
      <c r="B21" s="44">
        <v>273</v>
      </c>
      <c r="C21" s="28">
        <v>280</v>
      </c>
      <c r="D21" s="28">
        <v>356</v>
      </c>
      <c r="E21" s="28"/>
      <c r="F21" s="28"/>
      <c r="G21" s="28"/>
      <c r="H21" s="28"/>
      <c r="I21" s="28"/>
      <c r="J21" s="28"/>
      <c r="K21" s="26"/>
      <c r="L21" s="26"/>
      <c r="M21" s="26"/>
      <c r="N21" s="26">
        <v>219</v>
      </c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37"/>
      <c r="AF21" s="26"/>
    </row>
    <row r="22" spans="2:32" s="27" customFormat="1" ht="13.15" hidden="1" customHeight="1" x14ac:dyDescent="0.2">
      <c r="B22" s="44">
        <v>324</v>
      </c>
      <c r="C22" s="28">
        <v>300</v>
      </c>
      <c r="D22" s="28">
        <v>406</v>
      </c>
      <c r="E22" s="28"/>
      <c r="F22" s="28"/>
      <c r="G22" s="28"/>
      <c r="H22" s="28"/>
      <c r="I22" s="28"/>
      <c r="J22" s="28"/>
      <c r="K22" s="26"/>
      <c r="L22" s="26"/>
      <c r="M22" s="26"/>
      <c r="N22" s="26">
        <v>273</v>
      </c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37"/>
      <c r="AF22" s="26"/>
    </row>
    <row r="23" spans="2:32" s="27" customFormat="1" ht="13.15" hidden="1" customHeight="1" x14ac:dyDescent="0.2">
      <c r="B23" s="44">
        <v>356</v>
      </c>
      <c r="C23" s="28">
        <v>320</v>
      </c>
      <c r="D23" s="28">
        <v>508</v>
      </c>
      <c r="E23" s="28"/>
      <c r="F23" s="28"/>
      <c r="G23" s="28"/>
      <c r="H23" s="28"/>
      <c r="I23" s="28"/>
      <c r="J23" s="28"/>
      <c r="K23" s="26"/>
      <c r="L23" s="26"/>
      <c r="M23" s="26"/>
      <c r="N23" s="26">
        <v>324</v>
      </c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37"/>
      <c r="AF23" s="26"/>
    </row>
    <row r="24" spans="2:32" s="27" customFormat="1" ht="13.15" hidden="1" customHeight="1" x14ac:dyDescent="0.2">
      <c r="B24" s="44">
        <v>406</v>
      </c>
      <c r="C24" s="28"/>
      <c r="D24" s="28">
        <v>612</v>
      </c>
      <c r="E24" s="28"/>
      <c r="F24" s="28"/>
      <c r="G24" s="28"/>
      <c r="H24" s="28"/>
      <c r="I24" s="28"/>
      <c r="J24" s="28"/>
      <c r="K24" s="26"/>
      <c r="L24" s="26"/>
      <c r="M24" s="26"/>
      <c r="N24" s="26">
        <v>356</v>
      </c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7"/>
      <c r="AF24" s="26"/>
    </row>
    <row r="25" spans="2:32" s="27" customFormat="1" ht="13.15" hidden="1" customHeight="1" x14ac:dyDescent="0.2">
      <c r="B25" s="44">
        <v>508</v>
      </c>
      <c r="C25" s="28"/>
      <c r="D25" s="28">
        <v>714</v>
      </c>
      <c r="E25" s="28"/>
      <c r="F25" s="28"/>
      <c r="G25" s="28"/>
      <c r="H25" s="28"/>
      <c r="I25" s="28"/>
      <c r="J25" s="28"/>
      <c r="K25" s="26"/>
      <c r="L25" s="26"/>
      <c r="M25" s="26"/>
      <c r="N25" s="26">
        <v>406</v>
      </c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37"/>
      <c r="AF25" s="26"/>
    </row>
    <row r="26" spans="2:32" s="27" customFormat="1" ht="13.15" hidden="1" customHeight="1" x14ac:dyDescent="0.2">
      <c r="B26" s="44">
        <v>612</v>
      </c>
      <c r="C26" s="28"/>
      <c r="D26" s="28">
        <v>813</v>
      </c>
      <c r="E26" s="28"/>
      <c r="F26" s="28"/>
      <c r="G26" s="28"/>
      <c r="H26" s="28"/>
      <c r="I26" s="28"/>
      <c r="J26" s="28"/>
      <c r="K26" s="26"/>
      <c r="L26" s="26"/>
      <c r="M26" s="26"/>
      <c r="N26" s="26">
        <v>508</v>
      </c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7"/>
      <c r="AF26" s="26"/>
    </row>
    <row r="27" spans="2:32" s="27" customFormat="1" ht="13.15" hidden="1" customHeight="1" x14ac:dyDescent="0.2">
      <c r="B27" s="44">
        <v>714</v>
      </c>
      <c r="C27" s="28"/>
      <c r="D27" s="28">
        <v>914</v>
      </c>
      <c r="E27" s="28"/>
      <c r="F27" s="28"/>
      <c r="G27" s="28"/>
      <c r="H27" s="28"/>
      <c r="I27" s="28"/>
      <c r="J27" s="28"/>
      <c r="K27" s="26"/>
      <c r="L27" s="26"/>
      <c r="M27" s="26"/>
      <c r="N27" s="26">
        <v>612</v>
      </c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37"/>
      <c r="AF27" s="26"/>
    </row>
    <row r="28" spans="2:32" s="27" customFormat="1" ht="13.15" hidden="1" customHeight="1" x14ac:dyDescent="0.2">
      <c r="B28" s="44">
        <v>813</v>
      </c>
      <c r="C28" s="28"/>
      <c r="D28" s="28">
        <v>1016</v>
      </c>
      <c r="E28" s="28"/>
      <c r="F28" s="28"/>
      <c r="G28" s="28"/>
      <c r="H28" s="28"/>
      <c r="I28" s="28"/>
      <c r="J28" s="28"/>
      <c r="K28" s="26"/>
      <c r="L28" s="26"/>
      <c r="M28" s="26"/>
      <c r="N28" s="26">
        <v>714</v>
      </c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37"/>
      <c r="AF28" s="26"/>
    </row>
    <row r="29" spans="2:32" s="27" customFormat="1" ht="13.15" hidden="1" customHeight="1" x14ac:dyDescent="0.2">
      <c r="B29" s="44">
        <v>914</v>
      </c>
      <c r="C29" s="28"/>
      <c r="D29" s="28"/>
      <c r="E29" s="28"/>
      <c r="F29" s="28"/>
      <c r="G29" s="28"/>
      <c r="H29" s="28"/>
      <c r="I29" s="28"/>
      <c r="J29" s="28"/>
      <c r="K29" s="26"/>
      <c r="L29" s="26"/>
      <c r="M29" s="26"/>
      <c r="N29" s="26">
        <v>813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37"/>
      <c r="AF29" s="26"/>
    </row>
    <row r="30" spans="2:32" s="27" customFormat="1" ht="13.15" hidden="1" customHeight="1" x14ac:dyDescent="0.2">
      <c r="B30" s="44">
        <v>1016</v>
      </c>
      <c r="C30" s="28"/>
      <c r="D30" s="28"/>
      <c r="E30" s="28"/>
      <c r="F30" s="28"/>
      <c r="G30" s="28"/>
      <c r="H30" s="28"/>
      <c r="I30" s="28"/>
      <c r="J30" s="28"/>
      <c r="K30" s="26"/>
      <c r="L30" s="26"/>
      <c r="M30" s="26"/>
      <c r="N30" s="26">
        <v>914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37"/>
      <c r="AF30" s="26"/>
    </row>
    <row r="31" spans="2:32" s="27" customFormat="1" ht="13.15" hidden="1" customHeight="1" thickBot="1" x14ac:dyDescent="0.25">
      <c r="B31" s="367"/>
      <c r="C31" s="368"/>
      <c r="D31" s="369"/>
      <c r="E31" s="368"/>
      <c r="F31" s="368"/>
      <c r="G31" s="368"/>
      <c r="H31" s="368"/>
      <c r="I31" s="368"/>
      <c r="J31" s="368"/>
      <c r="K31" s="370"/>
      <c r="L31" s="370"/>
      <c r="M31" s="370"/>
      <c r="N31" s="370">
        <v>1016</v>
      </c>
      <c r="O31" s="370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37"/>
      <c r="AF31" s="26"/>
    </row>
    <row r="32" spans="2:32" ht="15.75" customHeight="1" x14ac:dyDescent="0.2">
      <c r="B32" s="371"/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3"/>
      <c r="AF32" s="83" t="str">
        <f>Tilaustiedot!M1</f>
        <v>vers.5.2.</v>
      </c>
    </row>
    <row r="33" spans="1:29" s="7" customFormat="1" ht="15.75" customHeight="1" x14ac:dyDescent="0.25">
      <c r="B33" s="259"/>
      <c r="E33" s="24"/>
      <c r="F33" s="24"/>
      <c r="G33" s="24"/>
      <c r="H33" s="70"/>
      <c r="I33" s="24"/>
      <c r="J33" s="24"/>
      <c r="O33" s="318"/>
    </row>
    <row r="34" spans="1:29" s="7" customFormat="1" ht="29.25" customHeight="1" x14ac:dyDescent="0.2">
      <c r="B34" s="259"/>
      <c r="E34" s="71" t="s">
        <v>292</v>
      </c>
      <c r="F34" s="24"/>
      <c r="G34" s="24"/>
      <c r="I34" s="24"/>
      <c r="J34" s="24"/>
      <c r="O34" s="318"/>
    </row>
    <row r="35" spans="1:29" s="7" customFormat="1" ht="70.5" customHeight="1" x14ac:dyDescent="0.2">
      <c r="B35" s="259"/>
      <c r="E35" s="24"/>
      <c r="F35" s="24"/>
      <c r="G35" s="24"/>
      <c r="H35" s="71"/>
      <c r="I35" s="24"/>
      <c r="J35" s="24"/>
      <c r="O35" s="318"/>
    </row>
    <row r="36" spans="1:29" s="7" customFormat="1" ht="70.5" customHeight="1" x14ac:dyDescent="0.2">
      <c r="B36" s="259"/>
      <c r="E36" s="24"/>
      <c r="F36" s="24"/>
      <c r="G36" s="24"/>
      <c r="H36" s="71"/>
      <c r="I36" s="24"/>
      <c r="J36" s="24"/>
      <c r="O36" s="318"/>
    </row>
    <row r="37" spans="1:29" s="2" customFormat="1" ht="70.5" customHeight="1" thickBot="1" x14ac:dyDescent="0.3">
      <c r="B37" s="374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375"/>
      <c r="P37" s="8"/>
      <c r="Q37" s="8"/>
      <c r="R37" s="8"/>
      <c r="S37" s="8"/>
      <c r="T37" s="8"/>
      <c r="U37" s="8"/>
      <c r="V37" s="8"/>
      <c r="W37" s="7"/>
      <c r="X37" s="7"/>
      <c r="Y37" s="8"/>
      <c r="Z37" s="8"/>
      <c r="AA37" s="8"/>
      <c r="AB37" s="8"/>
      <c r="AC37" s="8"/>
    </row>
    <row r="38" spans="1:29" s="5" customFormat="1" ht="99.75" customHeight="1" thickBot="1" x14ac:dyDescent="0.25">
      <c r="B38" s="252" t="s">
        <v>280</v>
      </c>
      <c r="C38" s="252" t="s">
        <v>281</v>
      </c>
      <c r="D38" s="252" t="s">
        <v>282</v>
      </c>
      <c r="E38" s="252" t="s">
        <v>293</v>
      </c>
      <c r="F38" s="252" t="s">
        <v>94</v>
      </c>
      <c r="G38" s="252" t="s">
        <v>95</v>
      </c>
      <c r="H38" s="252" t="s">
        <v>93</v>
      </c>
      <c r="I38" s="252" t="s">
        <v>96</v>
      </c>
      <c r="J38" s="252" t="s">
        <v>295</v>
      </c>
      <c r="K38" s="252" t="s">
        <v>107</v>
      </c>
      <c r="L38" s="252" t="s">
        <v>294</v>
      </c>
      <c r="M38" s="252" t="s">
        <v>174</v>
      </c>
      <c r="N38" s="252" t="s">
        <v>283</v>
      </c>
      <c r="O38" s="252" t="s">
        <v>121</v>
      </c>
      <c r="W38" s="7"/>
      <c r="X38" s="7"/>
    </row>
    <row r="39" spans="1:29" s="7" customFormat="1" ht="24.95" customHeight="1" x14ac:dyDescent="0.2">
      <c r="A39" s="7" t="e">
        <f>VLOOKUP(B39,$E$6:$F$13,2,FALSE)</f>
        <v>#N/A</v>
      </c>
      <c r="B39" s="377"/>
      <c r="C39" s="255" t="str">
        <f>IFERROR(IF(OR(A39=4,A39=3),"anna ulkohalkaisija","--"),"")</f>
        <v/>
      </c>
      <c r="D39" s="255" t="str">
        <f>IF(B39="","","anna eristysvahvuus")</f>
        <v/>
      </c>
      <c r="E39" s="376" t="str">
        <f>IF(D39="","",IFERROR(IF(A39&gt;6,"--",D39+10),""))</f>
        <v/>
      </c>
      <c r="F39" s="376" t="str">
        <f>IF(D39="","",IFERROR(IF(A39&gt;4,"--","valitse teräslaji"),""))</f>
        <v/>
      </c>
      <c r="G39" s="376" t="str">
        <f>IF(D39="","",IFERROR(IF(A39&gt;8,"--",IF(A39&gt;6,"valitse piikin materiaali","valitse teräslaji")),""))</f>
        <v/>
      </c>
      <c r="H39" s="376" t="str">
        <f>IF(D39="","",IFERROR(IF(A39&gt;4,"--","valitse materiaali"),""))</f>
        <v/>
      </c>
      <c r="I39" s="376" t="str">
        <f>IF(D39="","",IFERROR(IF(OR(A39=7,A39=8),"4mm pyörö",IF(A39&gt;5,"","valitse materiaali")),""))</f>
        <v/>
      </c>
      <c r="J39" s="255" t="str">
        <f>IFERROR(IF(OR(A39=4,A39=3),C39+E39+E39,"--"),"")</f>
        <v/>
      </c>
      <c r="K39" s="376" t="str">
        <f>IF(D39="","",IFERROR(IF(A39&gt;2,"--","valitse jakoväli"),""))</f>
        <v/>
      </c>
      <c r="L39" s="376" t="str">
        <f>IF(D39="","",IFERROR(IF(A39&lt;7,"--",IF(A39=7,D39+30,D39+5)),""))</f>
        <v/>
      </c>
      <c r="M39" s="255"/>
      <c r="N39" s="255" t="str">
        <f>IFERROR(IF(A39&lt;3,"m","kpl"),"")</f>
        <v/>
      </c>
      <c r="O39" s="255"/>
    </row>
    <row r="40" spans="1:29" s="7" customFormat="1" ht="24.95" customHeight="1" x14ac:dyDescent="0.2">
      <c r="A40" s="7" t="e">
        <f t="shared" ref="A40:A61" si="0">VLOOKUP(B40,$E$6:$F$13,2,FALSE)</f>
        <v>#N/A</v>
      </c>
      <c r="B40" s="377"/>
      <c r="C40" s="255" t="str">
        <f t="shared" ref="C40:C61" si="1">IFERROR(IF(OR(A40=4,A40=3),"anna ulkohalkaisija","--"),"")</f>
        <v/>
      </c>
      <c r="D40" s="255" t="str">
        <f t="shared" ref="D40:D61" si="2">IF(B40="","","anna eristysvahvuus")</f>
        <v/>
      </c>
      <c r="E40" s="376" t="str">
        <f t="shared" ref="E40:E61" si="3">IF(D40="","",IFERROR(IF(A40&gt;6,"--",D40+10),""))</f>
        <v/>
      </c>
      <c r="F40" s="376" t="str">
        <f t="shared" ref="F40:F61" si="4">IF(D40="","",IFERROR(IF(A40&gt;4,"--","valitse teräslaji"),""))</f>
        <v/>
      </c>
      <c r="G40" s="376" t="str">
        <f t="shared" ref="G40:G61" si="5">IF(D40="","",IFERROR(IF(A40&gt;8,"--",IF(A40&gt;6,"valitse piikin materiaali","valitse teräslaji")),""))</f>
        <v/>
      </c>
      <c r="H40" s="376" t="str">
        <f t="shared" ref="H40:H61" si="6">IF(D40="","",IFERROR(IF(A40&gt;4,"--","valitse materiaali"),""))</f>
        <v/>
      </c>
      <c r="I40" s="376" t="str">
        <f t="shared" ref="I40:I61" si="7">IF(D40="","",IFERROR(IF(OR(A40=7,A40=8),"4mm pyörö",IF(A40&gt;5,"","valitse materiaali")),""))</f>
        <v/>
      </c>
      <c r="J40" s="255" t="str">
        <f t="shared" ref="J40:J61" si="8">IFERROR(IF(OR(A40=4,A40=3),C40+E40+E40,"--"),"")</f>
        <v/>
      </c>
      <c r="K40" s="376" t="str">
        <f t="shared" ref="K40:K61" si="9">IF(D40="","",IFERROR(IF(A40&gt;2,"--","valitse jakoväli"),""))</f>
        <v/>
      </c>
      <c r="L40" s="376" t="str">
        <f t="shared" ref="L40:L61" si="10">IF(D40="","",IFERROR(IF(A40&lt;7,"--",IF(A40=7,D40+30,D40+5)),""))</f>
        <v/>
      </c>
      <c r="M40" s="255"/>
      <c r="N40" s="255" t="str">
        <f t="shared" ref="N40:N61" si="11">IFERROR(IF(A40&lt;3,"m","kpl"),"")</f>
        <v/>
      </c>
      <c r="O40" s="255"/>
    </row>
    <row r="41" spans="1:29" s="7" customFormat="1" ht="24.95" customHeight="1" x14ac:dyDescent="0.2">
      <c r="A41" s="7" t="e">
        <f t="shared" si="0"/>
        <v>#N/A</v>
      </c>
      <c r="B41" s="377"/>
      <c r="C41" s="255" t="str">
        <f t="shared" si="1"/>
        <v/>
      </c>
      <c r="D41" s="255" t="str">
        <f t="shared" si="2"/>
        <v/>
      </c>
      <c r="E41" s="376" t="str">
        <f t="shared" si="3"/>
        <v/>
      </c>
      <c r="F41" s="376" t="str">
        <f t="shared" si="4"/>
        <v/>
      </c>
      <c r="G41" s="376" t="str">
        <f t="shared" si="5"/>
        <v/>
      </c>
      <c r="H41" s="376" t="str">
        <f t="shared" si="6"/>
        <v/>
      </c>
      <c r="I41" s="376" t="str">
        <f t="shared" si="7"/>
        <v/>
      </c>
      <c r="J41" s="255" t="str">
        <f t="shared" si="8"/>
        <v/>
      </c>
      <c r="K41" s="376" t="str">
        <f t="shared" si="9"/>
        <v/>
      </c>
      <c r="L41" s="376" t="str">
        <f t="shared" si="10"/>
        <v/>
      </c>
      <c r="M41" s="255"/>
      <c r="N41" s="255" t="str">
        <f t="shared" si="11"/>
        <v/>
      </c>
      <c r="O41" s="255"/>
    </row>
    <row r="42" spans="1:29" s="7" customFormat="1" ht="24.95" customHeight="1" x14ac:dyDescent="0.2">
      <c r="A42" s="7" t="e">
        <f t="shared" si="0"/>
        <v>#N/A</v>
      </c>
      <c r="B42" s="377"/>
      <c r="C42" s="255" t="str">
        <f t="shared" si="1"/>
        <v/>
      </c>
      <c r="D42" s="255" t="str">
        <f t="shared" si="2"/>
        <v/>
      </c>
      <c r="E42" s="376" t="str">
        <f t="shared" si="3"/>
        <v/>
      </c>
      <c r="F42" s="376" t="str">
        <f t="shared" si="4"/>
        <v/>
      </c>
      <c r="G42" s="376" t="str">
        <f t="shared" si="5"/>
        <v/>
      </c>
      <c r="H42" s="376" t="str">
        <f t="shared" si="6"/>
        <v/>
      </c>
      <c r="I42" s="376" t="str">
        <f t="shared" si="7"/>
        <v/>
      </c>
      <c r="J42" s="255" t="str">
        <f t="shared" si="8"/>
        <v/>
      </c>
      <c r="K42" s="376" t="str">
        <f t="shared" si="9"/>
        <v/>
      </c>
      <c r="L42" s="376" t="str">
        <f t="shared" si="10"/>
        <v/>
      </c>
      <c r="M42" s="255"/>
      <c r="N42" s="255" t="str">
        <f t="shared" si="11"/>
        <v/>
      </c>
      <c r="O42" s="255"/>
    </row>
    <row r="43" spans="1:29" s="7" customFormat="1" ht="24.95" customHeight="1" x14ac:dyDescent="0.2">
      <c r="A43" s="7" t="e">
        <f t="shared" si="0"/>
        <v>#N/A</v>
      </c>
      <c r="B43" s="377"/>
      <c r="C43" s="255" t="str">
        <f t="shared" si="1"/>
        <v/>
      </c>
      <c r="D43" s="255" t="str">
        <f t="shared" si="2"/>
        <v/>
      </c>
      <c r="E43" s="376" t="str">
        <f t="shared" si="3"/>
        <v/>
      </c>
      <c r="F43" s="376" t="str">
        <f t="shared" si="4"/>
        <v/>
      </c>
      <c r="G43" s="376" t="str">
        <f t="shared" si="5"/>
        <v/>
      </c>
      <c r="H43" s="376" t="str">
        <f t="shared" si="6"/>
        <v/>
      </c>
      <c r="I43" s="376" t="str">
        <f t="shared" si="7"/>
        <v/>
      </c>
      <c r="J43" s="255" t="str">
        <f t="shared" si="8"/>
        <v/>
      </c>
      <c r="K43" s="376" t="str">
        <f t="shared" si="9"/>
        <v/>
      </c>
      <c r="L43" s="376" t="str">
        <f t="shared" si="10"/>
        <v/>
      </c>
      <c r="M43" s="255"/>
      <c r="N43" s="255" t="str">
        <f t="shared" si="11"/>
        <v/>
      </c>
      <c r="O43" s="255"/>
    </row>
    <row r="44" spans="1:29" s="7" customFormat="1" ht="24.95" customHeight="1" x14ac:dyDescent="0.2">
      <c r="A44" s="7" t="e">
        <f t="shared" si="0"/>
        <v>#N/A</v>
      </c>
      <c r="B44" s="377"/>
      <c r="C44" s="255" t="str">
        <f t="shared" si="1"/>
        <v/>
      </c>
      <c r="D44" s="255" t="str">
        <f t="shared" si="2"/>
        <v/>
      </c>
      <c r="E44" s="376" t="str">
        <f t="shared" si="3"/>
        <v/>
      </c>
      <c r="F44" s="376" t="str">
        <f t="shared" si="4"/>
        <v/>
      </c>
      <c r="G44" s="376" t="str">
        <f t="shared" si="5"/>
        <v/>
      </c>
      <c r="H44" s="376" t="str">
        <f t="shared" si="6"/>
        <v/>
      </c>
      <c r="I44" s="376" t="str">
        <f t="shared" si="7"/>
        <v/>
      </c>
      <c r="J44" s="255" t="str">
        <f t="shared" si="8"/>
        <v/>
      </c>
      <c r="K44" s="376" t="str">
        <f t="shared" si="9"/>
        <v/>
      </c>
      <c r="L44" s="376" t="str">
        <f t="shared" si="10"/>
        <v/>
      </c>
      <c r="M44" s="255"/>
      <c r="N44" s="255" t="str">
        <f t="shared" si="11"/>
        <v/>
      </c>
      <c r="O44" s="255"/>
    </row>
    <row r="45" spans="1:29" s="7" customFormat="1" ht="24.95" customHeight="1" x14ac:dyDescent="0.2">
      <c r="A45" s="7" t="e">
        <f t="shared" si="0"/>
        <v>#N/A</v>
      </c>
      <c r="B45" s="377"/>
      <c r="C45" s="255" t="str">
        <f t="shared" si="1"/>
        <v/>
      </c>
      <c r="D45" s="255" t="str">
        <f t="shared" si="2"/>
        <v/>
      </c>
      <c r="E45" s="376" t="str">
        <f t="shared" si="3"/>
        <v/>
      </c>
      <c r="F45" s="376" t="str">
        <f t="shared" si="4"/>
        <v/>
      </c>
      <c r="G45" s="376" t="str">
        <f t="shared" si="5"/>
        <v/>
      </c>
      <c r="H45" s="376" t="str">
        <f t="shared" si="6"/>
        <v/>
      </c>
      <c r="I45" s="376" t="str">
        <f t="shared" si="7"/>
        <v/>
      </c>
      <c r="J45" s="255" t="str">
        <f t="shared" si="8"/>
        <v/>
      </c>
      <c r="K45" s="376" t="str">
        <f t="shared" si="9"/>
        <v/>
      </c>
      <c r="L45" s="376" t="str">
        <f t="shared" si="10"/>
        <v/>
      </c>
      <c r="M45" s="255"/>
      <c r="N45" s="255" t="str">
        <f t="shared" si="11"/>
        <v/>
      </c>
      <c r="O45" s="255"/>
    </row>
    <row r="46" spans="1:29" s="7" customFormat="1" ht="24.95" customHeight="1" x14ac:dyDescent="0.2">
      <c r="A46" s="7" t="e">
        <f t="shared" si="0"/>
        <v>#N/A</v>
      </c>
      <c r="B46" s="377"/>
      <c r="C46" s="255" t="str">
        <f t="shared" si="1"/>
        <v/>
      </c>
      <c r="D46" s="255" t="str">
        <f t="shared" si="2"/>
        <v/>
      </c>
      <c r="E46" s="376" t="str">
        <f t="shared" si="3"/>
        <v/>
      </c>
      <c r="F46" s="376" t="str">
        <f t="shared" si="4"/>
        <v/>
      </c>
      <c r="G46" s="376" t="str">
        <f t="shared" si="5"/>
        <v/>
      </c>
      <c r="H46" s="376" t="str">
        <f t="shared" si="6"/>
        <v/>
      </c>
      <c r="I46" s="376" t="str">
        <f t="shared" si="7"/>
        <v/>
      </c>
      <c r="J46" s="255" t="str">
        <f t="shared" si="8"/>
        <v/>
      </c>
      <c r="K46" s="376" t="str">
        <f t="shared" si="9"/>
        <v/>
      </c>
      <c r="L46" s="376" t="str">
        <f t="shared" si="10"/>
        <v/>
      </c>
      <c r="M46" s="255"/>
      <c r="N46" s="255" t="str">
        <f t="shared" si="11"/>
        <v/>
      </c>
      <c r="O46" s="255"/>
    </row>
    <row r="47" spans="1:29" s="7" customFormat="1" ht="24.95" customHeight="1" x14ac:dyDescent="0.2">
      <c r="A47" s="7" t="e">
        <f t="shared" si="0"/>
        <v>#N/A</v>
      </c>
      <c r="B47" s="377"/>
      <c r="C47" s="255" t="str">
        <f t="shared" si="1"/>
        <v/>
      </c>
      <c r="D47" s="255" t="str">
        <f t="shared" si="2"/>
        <v/>
      </c>
      <c r="E47" s="376" t="str">
        <f t="shared" si="3"/>
        <v/>
      </c>
      <c r="F47" s="376" t="str">
        <f t="shared" si="4"/>
        <v/>
      </c>
      <c r="G47" s="376" t="str">
        <f t="shared" si="5"/>
        <v/>
      </c>
      <c r="H47" s="376" t="str">
        <f t="shared" si="6"/>
        <v/>
      </c>
      <c r="I47" s="376" t="str">
        <f t="shared" si="7"/>
        <v/>
      </c>
      <c r="J47" s="255" t="str">
        <f t="shared" si="8"/>
        <v/>
      </c>
      <c r="K47" s="376" t="str">
        <f t="shared" si="9"/>
        <v/>
      </c>
      <c r="L47" s="376" t="str">
        <f t="shared" si="10"/>
        <v/>
      </c>
      <c r="M47" s="255"/>
      <c r="N47" s="255" t="str">
        <f t="shared" si="11"/>
        <v/>
      </c>
      <c r="O47" s="255"/>
    </row>
    <row r="48" spans="1:29" s="7" customFormat="1" ht="24.95" customHeight="1" x14ac:dyDescent="0.2">
      <c r="A48" s="7" t="e">
        <f t="shared" si="0"/>
        <v>#N/A</v>
      </c>
      <c r="B48" s="377"/>
      <c r="C48" s="255" t="str">
        <f t="shared" si="1"/>
        <v/>
      </c>
      <c r="D48" s="255" t="str">
        <f t="shared" si="2"/>
        <v/>
      </c>
      <c r="E48" s="376" t="str">
        <f t="shared" si="3"/>
        <v/>
      </c>
      <c r="F48" s="376" t="str">
        <f t="shared" si="4"/>
        <v/>
      </c>
      <c r="G48" s="376" t="str">
        <f t="shared" si="5"/>
        <v/>
      </c>
      <c r="H48" s="376" t="str">
        <f t="shared" si="6"/>
        <v/>
      </c>
      <c r="I48" s="376" t="str">
        <f t="shared" si="7"/>
        <v/>
      </c>
      <c r="J48" s="255" t="str">
        <f t="shared" si="8"/>
        <v/>
      </c>
      <c r="K48" s="376" t="str">
        <f t="shared" si="9"/>
        <v/>
      </c>
      <c r="L48" s="376" t="str">
        <f t="shared" si="10"/>
        <v/>
      </c>
      <c r="M48" s="255"/>
      <c r="N48" s="255" t="str">
        <f t="shared" si="11"/>
        <v/>
      </c>
      <c r="O48" s="255"/>
    </row>
    <row r="49" spans="1:15" s="7" customFormat="1" ht="24.95" customHeight="1" x14ac:dyDescent="0.2">
      <c r="A49" s="7" t="e">
        <f t="shared" si="0"/>
        <v>#N/A</v>
      </c>
      <c r="B49" s="377"/>
      <c r="C49" s="255" t="str">
        <f t="shared" si="1"/>
        <v/>
      </c>
      <c r="D49" s="255" t="str">
        <f t="shared" si="2"/>
        <v/>
      </c>
      <c r="E49" s="376" t="str">
        <f t="shared" si="3"/>
        <v/>
      </c>
      <c r="F49" s="376" t="str">
        <f t="shared" si="4"/>
        <v/>
      </c>
      <c r="G49" s="376" t="str">
        <f t="shared" si="5"/>
        <v/>
      </c>
      <c r="H49" s="376" t="str">
        <f t="shared" si="6"/>
        <v/>
      </c>
      <c r="I49" s="376" t="str">
        <f t="shared" si="7"/>
        <v/>
      </c>
      <c r="J49" s="255" t="str">
        <f t="shared" si="8"/>
        <v/>
      </c>
      <c r="K49" s="376" t="str">
        <f t="shared" si="9"/>
        <v/>
      </c>
      <c r="L49" s="376" t="str">
        <f t="shared" si="10"/>
        <v/>
      </c>
      <c r="M49" s="255"/>
      <c r="N49" s="255" t="str">
        <f t="shared" si="11"/>
        <v/>
      </c>
      <c r="O49" s="255"/>
    </row>
    <row r="50" spans="1:15" s="7" customFormat="1" ht="24.95" customHeight="1" x14ac:dyDescent="0.2">
      <c r="A50" s="7" t="e">
        <f t="shared" si="0"/>
        <v>#N/A</v>
      </c>
      <c r="B50" s="377"/>
      <c r="C50" s="255" t="str">
        <f t="shared" si="1"/>
        <v/>
      </c>
      <c r="D50" s="255" t="str">
        <f t="shared" si="2"/>
        <v/>
      </c>
      <c r="E50" s="376" t="str">
        <f t="shared" si="3"/>
        <v/>
      </c>
      <c r="F50" s="376" t="str">
        <f t="shared" si="4"/>
        <v/>
      </c>
      <c r="G50" s="376" t="str">
        <f t="shared" si="5"/>
        <v/>
      </c>
      <c r="H50" s="376" t="str">
        <f t="shared" si="6"/>
        <v/>
      </c>
      <c r="I50" s="376" t="str">
        <f t="shared" si="7"/>
        <v/>
      </c>
      <c r="J50" s="255" t="str">
        <f t="shared" si="8"/>
        <v/>
      </c>
      <c r="K50" s="376" t="str">
        <f t="shared" si="9"/>
        <v/>
      </c>
      <c r="L50" s="376" t="str">
        <f t="shared" si="10"/>
        <v/>
      </c>
      <c r="M50" s="255"/>
      <c r="N50" s="255" t="str">
        <f t="shared" si="11"/>
        <v/>
      </c>
      <c r="O50" s="255"/>
    </row>
    <row r="51" spans="1:15" s="7" customFormat="1" ht="24.95" customHeight="1" x14ac:dyDescent="0.2">
      <c r="A51" s="7" t="e">
        <f t="shared" si="0"/>
        <v>#N/A</v>
      </c>
      <c r="B51" s="377"/>
      <c r="C51" s="255" t="str">
        <f t="shared" si="1"/>
        <v/>
      </c>
      <c r="D51" s="255" t="str">
        <f t="shared" si="2"/>
        <v/>
      </c>
      <c r="E51" s="376" t="str">
        <f t="shared" si="3"/>
        <v/>
      </c>
      <c r="F51" s="376" t="str">
        <f t="shared" si="4"/>
        <v/>
      </c>
      <c r="G51" s="376" t="str">
        <f t="shared" si="5"/>
        <v/>
      </c>
      <c r="H51" s="376" t="str">
        <f t="shared" si="6"/>
        <v/>
      </c>
      <c r="I51" s="376" t="str">
        <f t="shared" si="7"/>
        <v/>
      </c>
      <c r="J51" s="255" t="str">
        <f t="shared" si="8"/>
        <v/>
      </c>
      <c r="K51" s="376" t="str">
        <f t="shared" si="9"/>
        <v/>
      </c>
      <c r="L51" s="376" t="str">
        <f t="shared" si="10"/>
        <v/>
      </c>
      <c r="M51" s="255"/>
      <c r="N51" s="255" t="str">
        <f t="shared" si="11"/>
        <v/>
      </c>
      <c r="O51" s="255"/>
    </row>
    <row r="52" spans="1:15" s="7" customFormat="1" ht="24.95" customHeight="1" x14ac:dyDescent="0.2">
      <c r="A52" s="7" t="e">
        <f t="shared" si="0"/>
        <v>#N/A</v>
      </c>
      <c r="B52" s="377"/>
      <c r="C52" s="255" t="str">
        <f t="shared" si="1"/>
        <v/>
      </c>
      <c r="D52" s="255" t="str">
        <f t="shared" si="2"/>
        <v/>
      </c>
      <c r="E52" s="376" t="str">
        <f t="shared" si="3"/>
        <v/>
      </c>
      <c r="F52" s="376" t="str">
        <f t="shared" si="4"/>
        <v/>
      </c>
      <c r="G52" s="376" t="str">
        <f t="shared" si="5"/>
        <v/>
      </c>
      <c r="H52" s="376" t="str">
        <f t="shared" si="6"/>
        <v/>
      </c>
      <c r="I52" s="376" t="str">
        <f t="shared" si="7"/>
        <v/>
      </c>
      <c r="J52" s="255" t="str">
        <f t="shared" si="8"/>
        <v/>
      </c>
      <c r="K52" s="376" t="str">
        <f t="shared" si="9"/>
        <v/>
      </c>
      <c r="L52" s="376" t="str">
        <f t="shared" si="10"/>
        <v/>
      </c>
      <c r="M52" s="255"/>
      <c r="N52" s="255" t="str">
        <f t="shared" si="11"/>
        <v/>
      </c>
      <c r="O52" s="255"/>
    </row>
    <row r="53" spans="1:15" s="7" customFormat="1" ht="24.95" customHeight="1" x14ac:dyDescent="0.2">
      <c r="A53" s="7" t="e">
        <f t="shared" si="0"/>
        <v>#N/A</v>
      </c>
      <c r="B53" s="377"/>
      <c r="C53" s="255" t="str">
        <f t="shared" si="1"/>
        <v/>
      </c>
      <c r="D53" s="255" t="str">
        <f t="shared" si="2"/>
        <v/>
      </c>
      <c r="E53" s="376" t="str">
        <f t="shared" si="3"/>
        <v/>
      </c>
      <c r="F53" s="376" t="str">
        <f t="shared" si="4"/>
        <v/>
      </c>
      <c r="G53" s="376" t="str">
        <f t="shared" si="5"/>
        <v/>
      </c>
      <c r="H53" s="376" t="str">
        <f t="shared" si="6"/>
        <v/>
      </c>
      <c r="I53" s="376" t="str">
        <f t="shared" si="7"/>
        <v/>
      </c>
      <c r="J53" s="255" t="str">
        <f t="shared" si="8"/>
        <v/>
      </c>
      <c r="K53" s="376" t="str">
        <f t="shared" si="9"/>
        <v/>
      </c>
      <c r="L53" s="376" t="str">
        <f t="shared" si="10"/>
        <v/>
      </c>
      <c r="M53" s="255"/>
      <c r="N53" s="255" t="str">
        <f t="shared" si="11"/>
        <v/>
      </c>
      <c r="O53" s="255"/>
    </row>
    <row r="54" spans="1:15" s="7" customFormat="1" ht="24.95" customHeight="1" x14ac:dyDescent="0.2">
      <c r="A54" s="7" t="e">
        <f t="shared" si="0"/>
        <v>#N/A</v>
      </c>
      <c r="B54" s="377"/>
      <c r="C54" s="255" t="str">
        <f t="shared" si="1"/>
        <v/>
      </c>
      <c r="D54" s="255" t="str">
        <f t="shared" si="2"/>
        <v/>
      </c>
      <c r="E54" s="376" t="str">
        <f t="shared" si="3"/>
        <v/>
      </c>
      <c r="F54" s="376" t="str">
        <f t="shared" si="4"/>
        <v/>
      </c>
      <c r="G54" s="376" t="str">
        <f t="shared" si="5"/>
        <v/>
      </c>
      <c r="H54" s="376" t="str">
        <f t="shared" si="6"/>
        <v/>
      </c>
      <c r="I54" s="376" t="str">
        <f t="shared" si="7"/>
        <v/>
      </c>
      <c r="J54" s="255" t="str">
        <f t="shared" si="8"/>
        <v/>
      </c>
      <c r="K54" s="376" t="str">
        <f t="shared" si="9"/>
        <v/>
      </c>
      <c r="L54" s="376" t="str">
        <f t="shared" si="10"/>
        <v/>
      </c>
      <c r="M54" s="255"/>
      <c r="N54" s="255" t="str">
        <f t="shared" si="11"/>
        <v/>
      </c>
      <c r="O54" s="255"/>
    </row>
    <row r="55" spans="1:15" s="7" customFormat="1" ht="24.95" customHeight="1" x14ac:dyDescent="0.2">
      <c r="A55" s="7" t="e">
        <f t="shared" si="0"/>
        <v>#N/A</v>
      </c>
      <c r="B55" s="377"/>
      <c r="C55" s="255" t="str">
        <f t="shared" si="1"/>
        <v/>
      </c>
      <c r="D55" s="255" t="str">
        <f t="shared" si="2"/>
        <v/>
      </c>
      <c r="E55" s="376" t="str">
        <f t="shared" si="3"/>
        <v/>
      </c>
      <c r="F55" s="376" t="str">
        <f t="shared" si="4"/>
        <v/>
      </c>
      <c r="G55" s="376" t="str">
        <f t="shared" si="5"/>
        <v/>
      </c>
      <c r="H55" s="376" t="str">
        <f t="shared" si="6"/>
        <v/>
      </c>
      <c r="I55" s="376" t="str">
        <f t="shared" si="7"/>
        <v/>
      </c>
      <c r="J55" s="255" t="str">
        <f t="shared" si="8"/>
        <v/>
      </c>
      <c r="K55" s="376" t="str">
        <f t="shared" si="9"/>
        <v/>
      </c>
      <c r="L55" s="376" t="str">
        <f t="shared" si="10"/>
        <v/>
      </c>
      <c r="M55" s="255"/>
      <c r="N55" s="255" t="str">
        <f t="shared" si="11"/>
        <v/>
      </c>
      <c r="O55" s="255"/>
    </row>
    <row r="56" spans="1:15" s="7" customFormat="1" ht="24.95" customHeight="1" x14ac:dyDescent="0.2">
      <c r="A56" s="7" t="e">
        <f t="shared" si="0"/>
        <v>#N/A</v>
      </c>
      <c r="B56" s="377"/>
      <c r="C56" s="255" t="str">
        <f t="shared" si="1"/>
        <v/>
      </c>
      <c r="D56" s="255" t="str">
        <f t="shared" si="2"/>
        <v/>
      </c>
      <c r="E56" s="376" t="str">
        <f t="shared" si="3"/>
        <v/>
      </c>
      <c r="F56" s="376" t="str">
        <f t="shared" si="4"/>
        <v/>
      </c>
      <c r="G56" s="376" t="str">
        <f t="shared" si="5"/>
        <v/>
      </c>
      <c r="H56" s="376" t="str">
        <f t="shared" si="6"/>
        <v/>
      </c>
      <c r="I56" s="376" t="str">
        <f t="shared" si="7"/>
        <v/>
      </c>
      <c r="J56" s="255" t="str">
        <f t="shared" si="8"/>
        <v/>
      </c>
      <c r="K56" s="376" t="str">
        <f t="shared" si="9"/>
        <v/>
      </c>
      <c r="L56" s="376" t="str">
        <f t="shared" si="10"/>
        <v/>
      </c>
      <c r="M56" s="255"/>
      <c r="N56" s="255" t="str">
        <f t="shared" si="11"/>
        <v/>
      </c>
      <c r="O56" s="255"/>
    </row>
    <row r="57" spans="1:15" s="7" customFormat="1" ht="24.95" customHeight="1" x14ac:dyDescent="0.2">
      <c r="A57" s="7" t="e">
        <f t="shared" si="0"/>
        <v>#N/A</v>
      </c>
      <c r="B57" s="377"/>
      <c r="C57" s="255" t="str">
        <f t="shared" si="1"/>
        <v/>
      </c>
      <c r="D57" s="255" t="str">
        <f t="shared" si="2"/>
        <v/>
      </c>
      <c r="E57" s="376" t="str">
        <f t="shared" si="3"/>
        <v/>
      </c>
      <c r="F57" s="376" t="str">
        <f t="shared" si="4"/>
        <v/>
      </c>
      <c r="G57" s="376" t="str">
        <f t="shared" si="5"/>
        <v/>
      </c>
      <c r="H57" s="376" t="str">
        <f t="shared" si="6"/>
        <v/>
      </c>
      <c r="I57" s="376" t="str">
        <f t="shared" si="7"/>
        <v/>
      </c>
      <c r="J57" s="255" t="str">
        <f t="shared" si="8"/>
        <v/>
      </c>
      <c r="K57" s="376" t="str">
        <f t="shared" si="9"/>
        <v/>
      </c>
      <c r="L57" s="376" t="str">
        <f t="shared" si="10"/>
        <v/>
      </c>
      <c r="M57" s="255"/>
      <c r="N57" s="255" t="str">
        <f t="shared" si="11"/>
        <v/>
      </c>
      <c r="O57" s="255"/>
    </row>
    <row r="58" spans="1:15" s="7" customFormat="1" ht="24.95" customHeight="1" x14ac:dyDescent="0.2">
      <c r="A58" s="7" t="e">
        <f t="shared" si="0"/>
        <v>#N/A</v>
      </c>
      <c r="B58" s="377"/>
      <c r="C58" s="255" t="str">
        <f t="shared" si="1"/>
        <v/>
      </c>
      <c r="D58" s="255" t="str">
        <f t="shared" si="2"/>
        <v/>
      </c>
      <c r="E58" s="376" t="str">
        <f t="shared" si="3"/>
        <v/>
      </c>
      <c r="F58" s="376" t="str">
        <f t="shared" si="4"/>
        <v/>
      </c>
      <c r="G58" s="376" t="str">
        <f t="shared" si="5"/>
        <v/>
      </c>
      <c r="H58" s="376" t="str">
        <f t="shared" si="6"/>
        <v/>
      </c>
      <c r="I58" s="376" t="str">
        <f t="shared" si="7"/>
        <v/>
      </c>
      <c r="J58" s="255" t="str">
        <f t="shared" si="8"/>
        <v/>
      </c>
      <c r="K58" s="376" t="str">
        <f t="shared" si="9"/>
        <v/>
      </c>
      <c r="L58" s="376" t="str">
        <f t="shared" si="10"/>
        <v/>
      </c>
      <c r="M58" s="255"/>
      <c r="N58" s="255" t="str">
        <f t="shared" si="11"/>
        <v/>
      </c>
      <c r="O58" s="255"/>
    </row>
    <row r="59" spans="1:15" ht="24.95" customHeight="1" x14ac:dyDescent="0.2">
      <c r="A59" s="7" t="e">
        <f t="shared" si="0"/>
        <v>#N/A</v>
      </c>
      <c r="B59" s="377"/>
      <c r="C59" s="255" t="str">
        <f t="shared" si="1"/>
        <v/>
      </c>
      <c r="D59" s="255" t="str">
        <f t="shared" si="2"/>
        <v/>
      </c>
      <c r="E59" s="376" t="str">
        <f t="shared" si="3"/>
        <v/>
      </c>
      <c r="F59" s="376" t="str">
        <f t="shared" si="4"/>
        <v/>
      </c>
      <c r="G59" s="376" t="str">
        <f t="shared" si="5"/>
        <v/>
      </c>
      <c r="H59" s="376" t="str">
        <f t="shared" si="6"/>
        <v/>
      </c>
      <c r="I59" s="376" t="str">
        <f t="shared" si="7"/>
        <v/>
      </c>
      <c r="J59" s="255" t="str">
        <f t="shared" si="8"/>
        <v/>
      </c>
      <c r="K59" s="376" t="str">
        <f t="shared" si="9"/>
        <v/>
      </c>
      <c r="L59" s="376" t="str">
        <f t="shared" si="10"/>
        <v/>
      </c>
      <c r="M59" s="255"/>
      <c r="N59" s="255" t="str">
        <f t="shared" si="11"/>
        <v/>
      </c>
      <c r="O59" s="255"/>
    </row>
    <row r="60" spans="1:15" ht="24.95" customHeight="1" x14ac:dyDescent="0.2">
      <c r="A60" s="7" t="e">
        <f t="shared" si="0"/>
        <v>#N/A</v>
      </c>
      <c r="B60" s="377"/>
      <c r="C60" s="255" t="str">
        <f t="shared" si="1"/>
        <v/>
      </c>
      <c r="D60" s="255" t="str">
        <f t="shared" si="2"/>
        <v/>
      </c>
      <c r="E60" s="376" t="str">
        <f t="shared" si="3"/>
        <v/>
      </c>
      <c r="F60" s="376" t="str">
        <f t="shared" si="4"/>
        <v/>
      </c>
      <c r="G60" s="376" t="str">
        <f t="shared" si="5"/>
        <v/>
      </c>
      <c r="H60" s="376" t="str">
        <f t="shared" si="6"/>
        <v/>
      </c>
      <c r="I60" s="376" t="str">
        <f t="shared" si="7"/>
        <v/>
      </c>
      <c r="J60" s="255" t="str">
        <f t="shared" si="8"/>
        <v/>
      </c>
      <c r="K60" s="376" t="str">
        <f t="shared" si="9"/>
        <v/>
      </c>
      <c r="L60" s="376" t="str">
        <f t="shared" si="10"/>
        <v/>
      </c>
      <c r="M60" s="255"/>
      <c r="N60" s="255" t="str">
        <f t="shared" si="11"/>
        <v/>
      </c>
      <c r="O60" s="255"/>
    </row>
    <row r="61" spans="1:15" ht="24.95" customHeight="1" x14ac:dyDescent="0.2">
      <c r="A61" s="7" t="e">
        <f t="shared" si="0"/>
        <v>#N/A</v>
      </c>
      <c r="B61" s="377"/>
      <c r="C61" s="255" t="str">
        <f t="shared" si="1"/>
        <v/>
      </c>
      <c r="D61" s="255" t="str">
        <f t="shared" si="2"/>
        <v/>
      </c>
      <c r="E61" s="376" t="str">
        <f t="shared" si="3"/>
        <v/>
      </c>
      <c r="F61" s="376" t="str">
        <f t="shared" si="4"/>
        <v/>
      </c>
      <c r="G61" s="376" t="str">
        <f t="shared" si="5"/>
        <v/>
      </c>
      <c r="H61" s="376" t="str">
        <f t="shared" si="6"/>
        <v/>
      </c>
      <c r="I61" s="376" t="str">
        <f t="shared" si="7"/>
        <v/>
      </c>
      <c r="J61" s="255" t="str">
        <f t="shared" si="8"/>
        <v/>
      </c>
      <c r="K61" s="376" t="str">
        <f t="shared" si="9"/>
        <v/>
      </c>
      <c r="L61" s="376" t="str">
        <f t="shared" si="10"/>
        <v/>
      </c>
      <c r="M61" s="255"/>
      <c r="N61" s="255" t="str">
        <f t="shared" si="11"/>
        <v/>
      </c>
      <c r="O61" s="255"/>
    </row>
    <row r="62" spans="1:15" ht="24.95" customHeight="1" x14ac:dyDescent="0.2"/>
    <row r="63" spans="1:15" ht="24.95" customHeight="1" x14ac:dyDescent="0.2"/>
    <row r="64" spans="1:15" ht="24.95" customHeight="1" x14ac:dyDescent="0.2"/>
    <row r="65" ht="24.95" customHeight="1" x14ac:dyDescent="0.2"/>
    <row r="66" ht="24.95" customHeight="1" x14ac:dyDescent="0.2"/>
  </sheetData>
  <sheetProtection algorithmName="SHA-512" hashValue="RSgWR2xYriAXjPWaEh6f6SW4zXSfNHaHENu7EWAWiwnhhBGn1+kdI6vQVHMGXJFTzQGO6wwOdwcNBtu6vCTQYA==" saltValue="bshtWro7/QhpH+q5YJQS8w==" spinCount="100000" sheet="1" selectLockedCells="1"/>
  <phoneticPr fontId="0" type="noConversion"/>
  <dataValidations count="8">
    <dataValidation type="list" allowBlank="1" showInputMessage="1" sqref="D39:D61" xr:uid="{00000000-0002-0000-0B00-000001000000}">
      <formula1>$C$6:$C$23</formula1>
    </dataValidation>
    <dataValidation type="list" allowBlank="1" showInputMessage="1" sqref="M39:M61" xr:uid="{00000000-0002-0000-0B00-000007000000}">
      <formula1>$O$5:$O$14</formula1>
    </dataValidation>
    <dataValidation type="list" allowBlank="1" showInputMessage="1" sqref="F39:G61" xr:uid="{00000000-0002-0000-0B00-000000000000}">
      <formula1>$C$1:$C$3</formula1>
    </dataValidation>
    <dataValidation type="list" allowBlank="1" showInputMessage="1" showErrorMessage="1" sqref="B39:B61" xr:uid="{95B3E1CF-63C6-4CCE-AD02-94FBE562C1BD}">
      <formula1>$E$6:$E$13</formula1>
    </dataValidation>
    <dataValidation allowBlank="1" showInputMessage="1" sqref="J39:J61 L39:L61 C39:C61 E39:E61" xr:uid="{EBBE3C4C-DE42-4932-AA81-563ED2AABA47}"/>
    <dataValidation type="list" allowBlank="1" showInputMessage="1" sqref="H39:H61" xr:uid="{7F542428-1D64-4A67-96DB-09504CD1A916}">
      <formula1>$G$5:$G$7</formula1>
    </dataValidation>
    <dataValidation type="list" allowBlank="1" showInputMessage="1" sqref="K39:K61" xr:uid="{07C8C7B7-DCBD-4775-8BDD-C09F4E7CD2BA}">
      <formula1>$D$1:$D$2</formula1>
    </dataValidation>
    <dataValidation type="list" allowBlank="1" showInputMessage="1" sqref="I39:I61" xr:uid="{00000000-0002-0000-0B00-000005000000}">
      <formula1>$H$5:$H$6</formula1>
    </dataValidation>
  </dataValidations>
  <printOptions horizontalCentered="1"/>
  <pageMargins left="0.19685039370078741" right="0.19685039370078741" top="0" bottom="0" header="0.51181102362204722" footer="0.51181102362204722"/>
  <pageSetup paperSize="9"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DC26A-45BB-4D4A-9F02-3B66E6EF59E7}">
  <dimension ref="A1:AG522"/>
  <sheetViews>
    <sheetView topLeftCell="C485" zoomScale="80" zoomScaleNormal="80" workbookViewId="0">
      <selection activeCell="C495" sqref="C495"/>
    </sheetView>
  </sheetViews>
  <sheetFormatPr defaultColWidth="9.140625" defaultRowHeight="12.75" x14ac:dyDescent="0.2"/>
  <cols>
    <col min="1" max="1" width="9.140625" style="3" hidden="1" customWidth="1"/>
    <col min="2" max="2" width="10.85546875" style="3" hidden="1" customWidth="1"/>
    <col min="3" max="3" width="36.5703125" style="3" customWidth="1"/>
    <col min="4" max="5" width="19" style="3" customWidth="1"/>
    <col min="6" max="6" width="19.7109375" style="3" customWidth="1"/>
    <col min="7" max="12" width="19" style="3" customWidth="1"/>
    <col min="13" max="13" width="26.140625" style="3" customWidth="1"/>
    <col min="14" max="14" width="28.5703125" style="3" customWidth="1"/>
    <col min="15" max="15" width="8.85546875" style="3" customWidth="1"/>
    <col min="16" max="16" width="23.7109375" style="3" customWidth="1"/>
    <col min="17" max="17" width="10.5703125" style="3" customWidth="1"/>
    <col min="18" max="18" width="14.28515625" style="3" customWidth="1"/>
    <col min="19" max="19" width="9" style="3" customWidth="1"/>
    <col min="20" max="29" width="6.28515625" style="3" customWidth="1"/>
    <col min="30" max="30" width="14.42578125" style="3" customWidth="1"/>
    <col min="31" max="31" width="6.28515625" style="3" customWidth="1"/>
    <col min="32" max="32" width="7.5703125" style="3" customWidth="1"/>
    <col min="33" max="33" width="30.140625" style="3" customWidth="1"/>
    <col min="34" max="16384" width="9.140625" style="3"/>
  </cols>
  <sheetData>
    <row r="1" spans="1:15" ht="51" hidden="1" x14ac:dyDescent="0.2">
      <c r="A1" s="382"/>
      <c r="B1" s="382"/>
      <c r="C1" s="382"/>
      <c r="D1" s="382"/>
      <c r="E1" s="382"/>
      <c r="F1" s="382"/>
      <c r="G1" s="382"/>
      <c r="H1" s="382"/>
      <c r="I1" s="382"/>
      <c r="J1" s="114"/>
      <c r="K1" s="106" t="s">
        <v>50</v>
      </c>
      <c r="L1" s="107" t="s">
        <v>51</v>
      </c>
      <c r="M1" s="107" t="s">
        <v>52</v>
      </c>
      <c r="N1" s="107" t="s">
        <v>53</v>
      </c>
    </row>
    <row r="2" spans="1:15" hidden="1" x14ac:dyDescent="0.2">
      <c r="A2" s="382"/>
      <c r="B2" s="382"/>
      <c r="C2" s="382"/>
      <c r="D2" s="382"/>
      <c r="E2" s="382"/>
      <c r="F2" s="382"/>
      <c r="G2" s="382"/>
      <c r="H2" s="382"/>
      <c r="I2" s="382"/>
      <c r="J2" s="383" t="str">
        <f t="shared" ref="J2:J25" si="0">CONCATENATE(L2,M2)</f>
        <v>11440</v>
      </c>
      <c r="K2" s="231" t="s">
        <v>48</v>
      </c>
      <c r="L2" s="232">
        <v>114</v>
      </c>
      <c r="M2" s="232">
        <v>40</v>
      </c>
      <c r="N2" s="109">
        <v>199</v>
      </c>
      <c r="O2" s="26">
        <f t="shared" ref="O2:O25" si="1">N2-2</f>
        <v>197</v>
      </c>
    </row>
    <row r="3" spans="1:15" hidden="1" x14ac:dyDescent="0.2">
      <c r="A3" s="382"/>
      <c r="B3" s="382"/>
      <c r="C3" s="382"/>
      <c r="D3" s="382"/>
      <c r="E3" s="382"/>
      <c r="F3" s="382"/>
      <c r="G3" s="382"/>
      <c r="H3" s="382"/>
      <c r="I3" s="382"/>
      <c r="J3" s="383" t="str">
        <f t="shared" si="0"/>
        <v>12740</v>
      </c>
      <c r="K3" s="231" t="s">
        <v>38</v>
      </c>
      <c r="L3" s="232">
        <v>127</v>
      </c>
      <c r="M3" s="232">
        <v>40</v>
      </c>
      <c r="N3" s="109">
        <v>213</v>
      </c>
      <c r="O3" s="26">
        <f t="shared" si="1"/>
        <v>211</v>
      </c>
    </row>
    <row r="4" spans="1:15" hidden="1" x14ac:dyDescent="0.2">
      <c r="A4" s="382"/>
      <c r="B4" s="382"/>
      <c r="C4" s="382"/>
      <c r="D4" s="382"/>
      <c r="E4" s="382"/>
      <c r="F4" s="382"/>
      <c r="G4" s="382"/>
      <c r="H4" s="382"/>
      <c r="I4" s="382"/>
      <c r="J4" s="383" t="str">
        <f t="shared" si="0"/>
        <v>14040</v>
      </c>
      <c r="K4" s="231" t="s">
        <v>49</v>
      </c>
      <c r="L4" s="232">
        <v>140</v>
      </c>
      <c r="M4" s="232">
        <v>40</v>
      </c>
      <c r="N4" s="109">
        <v>225</v>
      </c>
      <c r="O4" s="26">
        <f t="shared" si="1"/>
        <v>223</v>
      </c>
    </row>
    <row r="5" spans="1:15" hidden="1" x14ac:dyDescent="0.2">
      <c r="A5" s="382"/>
      <c r="B5" s="382"/>
      <c r="C5" s="382"/>
      <c r="D5" s="382"/>
      <c r="E5" s="382"/>
      <c r="F5" s="382"/>
      <c r="G5" s="382"/>
      <c r="H5" s="382"/>
      <c r="I5" s="382"/>
      <c r="J5" s="383" t="str">
        <f t="shared" si="0"/>
        <v>16840</v>
      </c>
      <c r="K5" s="232">
        <v>150</v>
      </c>
      <c r="L5" s="232">
        <v>168</v>
      </c>
      <c r="M5" s="232">
        <v>40</v>
      </c>
      <c r="N5" s="109">
        <v>253</v>
      </c>
      <c r="O5" s="26">
        <f t="shared" si="1"/>
        <v>251</v>
      </c>
    </row>
    <row r="6" spans="1:15" hidden="1" x14ac:dyDescent="0.2">
      <c r="A6" s="382"/>
      <c r="B6" s="382"/>
      <c r="C6" s="382"/>
      <c r="D6" s="382"/>
      <c r="E6" s="382"/>
      <c r="F6" s="382"/>
      <c r="G6" s="382"/>
      <c r="H6" s="382"/>
      <c r="I6" s="382"/>
      <c r="J6" s="383" t="str">
        <f t="shared" si="0"/>
        <v>17840</v>
      </c>
      <c r="K6" s="232" t="s">
        <v>38</v>
      </c>
      <c r="L6" s="232">
        <v>178</v>
      </c>
      <c r="M6" s="232">
        <v>40</v>
      </c>
      <c r="N6" s="109">
        <v>266</v>
      </c>
      <c r="O6" s="26">
        <f t="shared" si="1"/>
        <v>264</v>
      </c>
    </row>
    <row r="7" spans="1:15" hidden="1" x14ac:dyDescent="0.2">
      <c r="A7" s="382"/>
      <c r="B7" s="382"/>
      <c r="C7" s="382"/>
      <c r="D7" s="382"/>
      <c r="E7" s="382"/>
      <c r="F7" s="382"/>
      <c r="G7" s="382"/>
      <c r="H7" s="382"/>
      <c r="I7" s="382"/>
      <c r="J7" s="383" t="str">
        <f t="shared" si="0"/>
        <v>21940</v>
      </c>
      <c r="K7" s="232">
        <v>200</v>
      </c>
      <c r="L7" s="232">
        <v>219</v>
      </c>
      <c r="M7" s="232">
        <v>40</v>
      </c>
      <c r="N7" s="109">
        <v>304</v>
      </c>
      <c r="O7" s="26">
        <f t="shared" si="1"/>
        <v>302</v>
      </c>
    </row>
    <row r="8" spans="1:15" hidden="1" x14ac:dyDescent="0.2">
      <c r="A8" s="382"/>
      <c r="B8" s="382"/>
      <c r="C8" s="382"/>
      <c r="D8" s="382"/>
      <c r="E8" s="382"/>
      <c r="F8" s="382"/>
      <c r="G8" s="382"/>
      <c r="H8" s="382"/>
      <c r="I8" s="382"/>
      <c r="J8" s="383" t="str">
        <f t="shared" si="0"/>
        <v>23040</v>
      </c>
      <c r="K8" s="232" t="s">
        <v>38</v>
      </c>
      <c r="L8" s="232">
        <v>230</v>
      </c>
      <c r="M8" s="232">
        <v>40</v>
      </c>
      <c r="N8" s="109">
        <v>318</v>
      </c>
      <c r="O8" s="26">
        <f t="shared" si="1"/>
        <v>316</v>
      </c>
    </row>
    <row r="9" spans="1:15" hidden="1" x14ac:dyDescent="0.2">
      <c r="A9" s="382"/>
      <c r="B9" s="382"/>
      <c r="C9" s="382"/>
      <c r="D9" s="382"/>
      <c r="E9" s="382"/>
      <c r="F9" s="382"/>
      <c r="G9" s="382"/>
      <c r="H9" s="382"/>
      <c r="I9" s="382"/>
      <c r="J9" s="383" t="str">
        <f t="shared" si="0"/>
        <v>27340</v>
      </c>
      <c r="K9" s="232">
        <v>250</v>
      </c>
      <c r="L9" s="232">
        <v>273</v>
      </c>
      <c r="M9" s="232">
        <v>40</v>
      </c>
      <c r="N9" s="109">
        <v>358</v>
      </c>
      <c r="O9" s="26">
        <f t="shared" si="1"/>
        <v>356</v>
      </c>
    </row>
    <row r="10" spans="1:15" hidden="1" x14ac:dyDescent="0.2">
      <c r="A10" s="382"/>
      <c r="B10" s="382"/>
      <c r="C10" s="382"/>
      <c r="D10" s="382"/>
      <c r="E10" s="382"/>
      <c r="F10" s="382"/>
      <c r="G10" s="382"/>
      <c r="H10" s="382"/>
      <c r="I10" s="382"/>
      <c r="J10" s="383" t="str">
        <f t="shared" si="0"/>
        <v>28940</v>
      </c>
      <c r="K10" s="232" t="s">
        <v>38</v>
      </c>
      <c r="L10" s="232">
        <v>289</v>
      </c>
      <c r="M10" s="232">
        <v>40</v>
      </c>
      <c r="N10" s="109">
        <v>385</v>
      </c>
      <c r="O10" s="26">
        <f t="shared" si="1"/>
        <v>383</v>
      </c>
    </row>
    <row r="11" spans="1:15" hidden="1" x14ac:dyDescent="0.2">
      <c r="A11" s="382"/>
      <c r="B11" s="382"/>
      <c r="C11" s="382"/>
      <c r="D11" s="382"/>
      <c r="E11" s="382"/>
      <c r="F11" s="382"/>
      <c r="G11" s="382"/>
      <c r="H11" s="382"/>
      <c r="I11" s="382"/>
      <c r="J11" s="383" t="str">
        <f t="shared" si="0"/>
        <v>32440</v>
      </c>
      <c r="K11" s="232">
        <v>300</v>
      </c>
      <c r="L11" s="232">
        <v>324</v>
      </c>
      <c r="M11" s="232">
        <v>40</v>
      </c>
      <c r="N11" s="109">
        <v>411</v>
      </c>
      <c r="O11" s="26">
        <f t="shared" si="1"/>
        <v>409</v>
      </c>
    </row>
    <row r="12" spans="1:15" hidden="1" x14ac:dyDescent="0.2">
      <c r="A12" s="382"/>
      <c r="B12" s="382"/>
      <c r="C12" s="382"/>
      <c r="D12" s="382"/>
      <c r="E12" s="382"/>
      <c r="F12" s="382"/>
      <c r="G12" s="382"/>
      <c r="H12" s="382"/>
      <c r="I12" s="382"/>
      <c r="J12" s="383" t="str">
        <f t="shared" si="0"/>
        <v>35640</v>
      </c>
      <c r="K12" s="232" t="s">
        <v>38</v>
      </c>
      <c r="L12" s="232">
        <v>356</v>
      </c>
      <c r="M12" s="232">
        <v>40</v>
      </c>
      <c r="N12" s="239">
        <v>451</v>
      </c>
      <c r="O12" s="26">
        <f t="shared" si="1"/>
        <v>449</v>
      </c>
    </row>
    <row r="13" spans="1:15" hidden="1" x14ac:dyDescent="0.2">
      <c r="A13" s="382"/>
      <c r="B13" s="382"/>
      <c r="C13" s="382"/>
      <c r="D13" s="382"/>
      <c r="E13" s="382"/>
      <c r="F13" s="382"/>
      <c r="G13" s="382"/>
      <c r="H13" s="382"/>
      <c r="I13" s="382"/>
      <c r="J13" s="383" t="str">
        <f t="shared" si="0"/>
        <v>37140</v>
      </c>
      <c r="K13" s="232"/>
      <c r="L13" s="232">
        <v>371</v>
      </c>
      <c r="M13" s="232">
        <v>40</v>
      </c>
      <c r="N13" s="109">
        <v>478</v>
      </c>
      <c r="O13" s="26">
        <f t="shared" si="1"/>
        <v>476</v>
      </c>
    </row>
    <row r="14" spans="1:15" hidden="1" x14ac:dyDescent="0.2">
      <c r="A14" s="382"/>
      <c r="B14" s="382"/>
      <c r="C14" s="382"/>
      <c r="D14" s="382"/>
      <c r="E14" s="382"/>
      <c r="F14" s="382"/>
      <c r="G14" s="382"/>
      <c r="H14" s="382"/>
      <c r="I14" s="382"/>
      <c r="J14" s="383" t="str">
        <f t="shared" si="0"/>
        <v>40640</v>
      </c>
      <c r="K14" s="232"/>
      <c r="L14" s="232">
        <v>406</v>
      </c>
      <c r="M14" s="232">
        <v>40</v>
      </c>
      <c r="N14" s="109">
        <v>504</v>
      </c>
      <c r="O14" s="26">
        <f t="shared" si="1"/>
        <v>502</v>
      </c>
    </row>
    <row r="15" spans="1:15" hidden="1" x14ac:dyDescent="0.2">
      <c r="A15" s="382"/>
      <c r="B15" s="382"/>
      <c r="C15" s="382"/>
      <c r="D15" s="382"/>
      <c r="E15" s="382"/>
      <c r="F15" s="382"/>
      <c r="G15" s="382"/>
      <c r="H15" s="382"/>
      <c r="I15" s="382"/>
      <c r="J15" s="383" t="str">
        <f t="shared" si="0"/>
        <v>42640</v>
      </c>
      <c r="K15" s="232"/>
      <c r="L15" s="232">
        <v>426</v>
      </c>
      <c r="M15" s="232">
        <v>40</v>
      </c>
      <c r="N15" s="109">
        <v>530</v>
      </c>
      <c r="O15" s="26">
        <f t="shared" si="1"/>
        <v>528</v>
      </c>
    </row>
    <row r="16" spans="1:15" hidden="1" x14ac:dyDescent="0.2">
      <c r="A16" s="382"/>
      <c r="B16" s="382"/>
      <c r="C16" s="382"/>
      <c r="D16" s="382"/>
      <c r="E16" s="382"/>
      <c r="F16" s="382"/>
      <c r="G16" s="382"/>
      <c r="H16" s="382"/>
      <c r="I16" s="382"/>
      <c r="J16" s="383" t="str">
        <f t="shared" si="0"/>
        <v>50840</v>
      </c>
      <c r="K16" s="232"/>
      <c r="L16" s="232">
        <v>508</v>
      </c>
      <c r="M16" s="232">
        <v>40</v>
      </c>
      <c r="N16" s="109">
        <v>612</v>
      </c>
      <c r="O16" s="26">
        <f t="shared" si="1"/>
        <v>610</v>
      </c>
    </row>
    <row r="17" spans="1:15" hidden="1" x14ac:dyDescent="0.2">
      <c r="A17" s="382"/>
      <c r="B17" s="382"/>
      <c r="C17" s="382"/>
      <c r="D17" s="382"/>
      <c r="E17" s="382"/>
      <c r="F17" s="382"/>
      <c r="G17" s="382"/>
      <c r="H17" s="382"/>
      <c r="I17" s="382"/>
      <c r="J17" s="383" t="str">
        <f t="shared" si="0"/>
        <v>53340</v>
      </c>
      <c r="K17" s="232"/>
      <c r="L17" s="232">
        <v>533</v>
      </c>
      <c r="M17" s="232">
        <v>40</v>
      </c>
      <c r="N17" s="109">
        <v>622</v>
      </c>
      <c r="O17" s="26">
        <f t="shared" si="1"/>
        <v>620</v>
      </c>
    </row>
    <row r="18" spans="1:15" hidden="1" x14ac:dyDescent="0.2">
      <c r="A18" s="382"/>
      <c r="B18" s="382"/>
      <c r="C18" s="382"/>
      <c r="D18" s="382"/>
      <c r="E18" s="382"/>
      <c r="F18" s="382"/>
      <c r="G18" s="382"/>
      <c r="H18" s="382"/>
      <c r="I18" s="382"/>
      <c r="J18" s="383" t="str">
        <f t="shared" si="0"/>
        <v>61240</v>
      </c>
      <c r="K18" s="232"/>
      <c r="L18" s="232">
        <v>612</v>
      </c>
      <c r="M18" s="232">
        <v>40</v>
      </c>
      <c r="N18" s="109">
        <v>702</v>
      </c>
      <c r="O18" s="26">
        <f t="shared" si="1"/>
        <v>700</v>
      </c>
    </row>
    <row r="19" spans="1:15" hidden="1" x14ac:dyDescent="0.2">
      <c r="A19" s="382"/>
      <c r="B19" s="382"/>
      <c r="C19" s="382"/>
      <c r="D19" s="382"/>
      <c r="E19" s="382"/>
      <c r="F19" s="382"/>
      <c r="G19" s="382"/>
      <c r="H19" s="382"/>
      <c r="I19" s="382"/>
      <c r="J19" s="383" t="str">
        <f t="shared" si="0"/>
        <v>63040</v>
      </c>
      <c r="K19" s="232"/>
      <c r="L19" s="232">
        <v>630</v>
      </c>
      <c r="M19" s="232">
        <v>40</v>
      </c>
      <c r="N19" s="109">
        <v>722</v>
      </c>
      <c r="O19" s="26">
        <f t="shared" si="1"/>
        <v>720</v>
      </c>
    </row>
    <row r="20" spans="1:15" ht="51.75" hidden="1" customHeight="1" x14ac:dyDescent="0.2">
      <c r="A20" s="382"/>
      <c r="B20" s="382"/>
      <c r="C20" s="382"/>
      <c r="D20" s="382"/>
      <c r="E20" s="382"/>
      <c r="F20" s="382"/>
      <c r="G20" s="382"/>
      <c r="H20" s="382"/>
      <c r="I20" s="382"/>
      <c r="J20" s="383" t="str">
        <f t="shared" si="0"/>
        <v>71440</v>
      </c>
      <c r="K20" s="232"/>
      <c r="L20" s="232">
        <v>714</v>
      </c>
      <c r="M20" s="232">
        <v>40</v>
      </c>
      <c r="N20" s="109">
        <v>802</v>
      </c>
      <c r="O20" s="26">
        <f t="shared" si="1"/>
        <v>800</v>
      </c>
    </row>
    <row r="21" spans="1:15" hidden="1" x14ac:dyDescent="0.2">
      <c r="A21" s="382"/>
      <c r="B21" s="382"/>
      <c r="C21" s="382"/>
      <c r="D21" s="382"/>
      <c r="E21" s="382"/>
      <c r="F21" s="382"/>
      <c r="G21" s="382"/>
      <c r="H21" s="382"/>
      <c r="I21" s="382"/>
      <c r="J21" s="383" t="str">
        <f t="shared" si="0"/>
        <v>81340</v>
      </c>
      <c r="K21" s="232"/>
      <c r="L21" s="232">
        <v>813</v>
      </c>
      <c r="M21" s="232">
        <v>40</v>
      </c>
      <c r="N21" s="109">
        <v>912</v>
      </c>
      <c r="O21" s="26">
        <f t="shared" si="1"/>
        <v>910</v>
      </c>
    </row>
    <row r="22" spans="1:15" hidden="1" x14ac:dyDescent="0.2">
      <c r="A22" s="382"/>
      <c r="B22" s="382"/>
      <c r="C22" s="382"/>
      <c r="D22" s="382"/>
      <c r="E22" s="382"/>
      <c r="F22" s="382"/>
      <c r="G22" s="382"/>
      <c r="H22" s="382"/>
      <c r="I22" s="382"/>
      <c r="J22" s="383" t="str">
        <f t="shared" si="0"/>
        <v>91440</v>
      </c>
      <c r="K22" s="232"/>
      <c r="L22" s="232">
        <v>914</v>
      </c>
      <c r="M22" s="232">
        <v>40</v>
      </c>
      <c r="N22" s="109">
        <v>1012</v>
      </c>
      <c r="O22" s="26">
        <f t="shared" si="1"/>
        <v>1010</v>
      </c>
    </row>
    <row r="23" spans="1:15" hidden="1" x14ac:dyDescent="0.2">
      <c r="A23" s="382"/>
      <c r="B23" s="382"/>
      <c r="C23" s="382"/>
      <c r="D23" s="382"/>
      <c r="E23" s="382"/>
      <c r="F23" s="382"/>
      <c r="G23" s="382"/>
      <c r="H23" s="382"/>
      <c r="I23" s="382"/>
      <c r="J23" s="383" t="str">
        <f t="shared" si="0"/>
        <v>101640</v>
      </c>
      <c r="K23" s="232"/>
      <c r="L23" s="232">
        <v>1016</v>
      </c>
      <c r="M23" s="232">
        <v>40</v>
      </c>
      <c r="N23" s="109">
        <v>1107</v>
      </c>
      <c r="O23" s="26">
        <f t="shared" si="1"/>
        <v>1105</v>
      </c>
    </row>
    <row r="24" spans="1:15" hidden="1" x14ac:dyDescent="0.2">
      <c r="A24" s="382"/>
      <c r="B24" s="382"/>
      <c r="C24" s="382"/>
      <c r="D24" s="382"/>
      <c r="E24" s="382"/>
      <c r="F24" s="382"/>
      <c r="G24" s="382"/>
      <c r="H24" s="382"/>
      <c r="I24" s="382"/>
      <c r="J24" s="383" t="str">
        <f t="shared" si="0"/>
        <v>11450</v>
      </c>
      <c r="K24" s="232">
        <v>100</v>
      </c>
      <c r="L24" s="232">
        <v>114</v>
      </c>
      <c r="M24" s="232">
        <v>50</v>
      </c>
      <c r="N24" s="109">
        <v>225</v>
      </c>
      <c r="O24" s="26">
        <f t="shared" si="1"/>
        <v>223</v>
      </c>
    </row>
    <row r="25" spans="1:15" hidden="1" x14ac:dyDescent="0.2">
      <c r="A25" s="382"/>
      <c r="B25" s="382"/>
      <c r="C25" s="382"/>
      <c r="D25" s="382"/>
      <c r="E25" s="382"/>
      <c r="F25" s="382"/>
      <c r="G25" s="382"/>
      <c r="H25" s="382"/>
      <c r="I25" s="382"/>
      <c r="J25" s="383" t="str">
        <f t="shared" si="0"/>
        <v>12750</v>
      </c>
      <c r="K25" s="232" t="s">
        <v>38</v>
      </c>
      <c r="L25" s="232">
        <v>127</v>
      </c>
      <c r="M25" s="232">
        <v>50</v>
      </c>
      <c r="N25" s="109">
        <v>238</v>
      </c>
      <c r="O25" s="26">
        <f t="shared" si="1"/>
        <v>236</v>
      </c>
    </row>
    <row r="26" spans="1:15" hidden="1" x14ac:dyDescent="0.2">
      <c r="A26" s="382"/>
      <c r="B26" s="382"/>
      <c r="C26" s="382"/>
      <c r="D26" s="382"/>
      <c r="E26" s="382"/>
      <c r="F26" s="382"/>
      <c r="G26" s="382"/>
      <c r="H26" s="382"/>
      <c r="I26" s="382"/>
      <c r="J26" s="383" t="str">
        <f t="shared" ref="J26:J67" si="2">CONCATENATE(L26,M26)</f>
        <v>14050</v>
      </c>
      <c r="K26" s="232">
        <v>125</v>
      </c>
      <c r="L26" s="232">
        <v>140</v>
      </c>
      <c r="M26" s="232">
        <v>50</v>
      </c>
      <c r="N26" s="109">
        <v>253</v>
      </c>
      <c r="O26" s="26">
        <f t="shared" ref="O26:O67" si="3">N26-2</f>
        <v>251</v>
      </c>
    </row>
    <row r="27" spans="1:15" hidden="1" x14ac:dyDescent="0.2">
      <c r="A27" s="382"/>
      <c r="B27" s="382"/>
      <c r="C27" s="382"/>
      <c r="D27" s="382"/>
      <c r="E27" s="382"/>
      <c r="F27" s="382"/>
      <c r="G27" s="382"/>
      <c r="H27" s="382"/>
      <c r="I27" s="382"/>
      <c r="J27" s="383" t="str">
        <f t="shared" si="2"/>
        <v>16850</v>
      </c>
      <c r="K27" s="232">
        <v>150</v>
      </c>
      <c r="L27" s="232">
        <v>168</v>
      </c>
      <c r="M27" s="232">
        <v>50</v>
      </c>
      <c r="N27" s="109">
        <v>278</v>
      </c>
      <c r="O27" s="26">
        <f t="shared" si="3"/>
        <v>276</v>
      </c>
    </row>
    <row r="28" spans="1:15" hidden="1" x14ac:dyDescent="0.2">
      <c r="A28" s="382"/>
      <c r="B28" s="382"/>
      <c r="C28" s="382"/>
      <c r="D28" s="382"/>
      <c r="E28" s="382"/>
      <c r="F28" s="382"/>
      <c r="G28" s="382"/>
      <c r="H28" s="382"/>
      <c r="I28" s="382"/>
      <c r="J28" s="383" t="str">
        <f t="shared" si="2"/>
        <v>17850</v>
      </c>
      <c r="K28" s="232" t="s">
        <v>38</v>
      </c>
      <c r="L28" s="232">
        <v>178</v>
      </c>
      <c r="M28" s="232">
        <v>50</v>
      </c>
      <c r="N28" s="109">
        <v>292</v>
      </c>
      <c r="O28" s="26">
        <f t="shared" si="3"/>
        <v>290</v>
      </c>
    </row>
    <row r="29" spans="1:15" hidden="1" x14ac:dyDescent="0.2">
      <c r="A29" s="382"/>
      <c r="B29" s="382"/>
      <c r="C29" s="382"/>
      <c r="D29" s="382"/>
      <c r="E29" s="382"/>
      <c r="F29" s="382"/>
      <c r="G29" s="382"/>
      <c r="H29" s="382"/>
      <c r="I29" s="382"/>
      <c r="J29" s="383" t="str">
        <f t="shared" si="2"/>
        <v>21950</v>
      </c>
      <c r="K29" s="232">
        <v>200</v>
      </c>
      <c r="L29" s="232">
        <v>219</v>
      </c>
      <c r="M29" s="232">
        <v>50</v>
      </c>
      <c r="N29" s="109">
        <v>332</v>
      </c>
      <c r="O29" s="26">
        <f t="shared" si="3"/>
        <v>330</v>
      </c>
    </row>
    <row r="30" spans="1:15" hidden="1" x14ac:dyDescent="0.2">
      <c r="A30" s="382"/>
      <c r="B30" s="382"/>
      <c r="C30" s="382"/>
      <c r="D30" s="382"/>
      <c r="E30" s="382"/>
      <c r="F30" s="382"/>
      <c r="G30" s="382"/>
      <c r="H30" s="382"/>
      <c r="I30" s="382"/>
      <c r="J30" s="383" t="str">
        <f t="shared" si="2"/>
        <v>23050</v>
      </c>
      <c r="K30" s="232" t="s">
        <v>38</v>
      </c>
      <c r="L30" s="232">
        <v>230</v>
      </c>
      <c r="M30" s="232">
        <v>50</v>
      </c>
      <c r="N30" s="109">
        <v>345</v>
      </c>
      <c r="O30" s="26">
        <f t="shared" si="3"/>
        <v>343</v>
      </c>
    </row>
    <row r="31" spans="1:15" hidden="1" x14ac:dyDescent="0.2">
      <c r="A31" s="382"/>
      <c r="B31" s="382"/>
      <c r="C31" s="382"/>
      <c r="D31" s="382"/>
      <c r="E31" s="382"/>
      <c r="F31" s="382"/>
      <c r="G31" s="382"/>
      <c r="H31" s="382"/>
      <c r="I31" s="382"/>
      <c r="J31" s="383" t="str">
        <f t="shared" si="2"/>
        <v>27350</v>
      </c>
      <c r="K31" s="232">
        <v>250</v>
      </c>
      <c r="L31" s="232">
        <v>273</v>
      </c>
      <c r="M31" s="232">
        <v>50</v>
      </c>
      <c r="N31" s="109">
        <v>385</v>
      </c>
      <c r="O31" s="26">
        <f t="shared" si="3"/>
        <v>383</v>
      </c>
    </row>
    <row r="32" spans="1:15" hidden="1" x14ac:dyDescent="0.2">
      <c r="A32" s="382"/>
      <c r="B32" s="382"/>
      <c r="C32" s="382"/>
      <c r="D32" s="382"/>
      <c r="E32" s="382"/>
      <c r="F32" s="382"/>
      <c r="G32" s="382"/>
      <c r="H32" s="382"/>
      <c r="I32" s="382"/>
      <c r="J32" s="383" t="str">
        <f t="shared" si="2"/>
        <v>28950</v>
      </c>
      <c r="K32" s="232" t="s">
        <v>38</v>
      </c>
      <c r="L32" s="232">
        <v>289</v>
      </c>
      <c r="M32" s="232">
        <v>50</v>
      </c>
      <c r="N32" s="109">
        <v>396</v>
      </c>
      <c r="O32" s="26">
        <f t="shared" si="3"/>
        <v>394</v>
      </c>
    </row>
    <row r="33" spans="1:15" hidden="1" x14ac:dyDescent="0.2">
      <c r="A33" s="382"/>
      <c r="B33" s="382"/>
      <c r="C33" s="382"/>
      <c r="D33" s="382"/>
      <c r="E33" s="382"/>
      <c r="F33" s="382"/>
      <c r="G33" s="382"/>
      <c r="H33" s="382"/>
      <c r="I33" s="382"/>
      <c r="J33" s="383" t="str">
        <f t="shared" si="2"/>
        <v>32450</v>
      </c>
      <c r="K33" s="232">
        <v>300</v>
      </c>
      <c r="L33" s="232">
        <v>324</v>
      </c>
      <c r="M33" s="232">
        <v>50</v>
      </c>
      <c r="N33" s="109">
        <v>436</v>
      </c>
      <c r="O33" s="26">
        <f t="shared" si="3"/>
        <v>434</v>
      </c>
    </row>
    <row r="34" spans="1:15" hidden="1" x14ac:dyDescent="0.2">
      <c r="A34" s="382"/>
      <c r="B34" s="382"/>
      <c r="C34" s="382"/>
      <c r="D34" s="382"/>
      <c r="E34" s="382"/>
      <c r="F34" s="382"/>
      <c r="G34" s="382"/>
      <c r="H34" s="382"/>
      <c r="I34" s="382"/>
      <c r="J34" s="383" t="str">
        <f t="shared" si="2"/>
        <v>35650</v>
      </c>
      <c r="K34" s="232">
        <v>350</v>
      </c>
      <c r="L34" s="232">
        <v>356</v>
      </c>
      <c r="M34" s="232">
        <v>50</v>
      </c>
      <c r="N34" s="109">
        <v>464</v>
      </c>
      <c r="O34" s="26">
        <f t="shared" si="3"/>
        <v>462</v>
      </c>
    </row>
    <row r="35" spans="1:15" hidden="1" x14ac:dyDescent="0.2">
      <c r="A35" s="382"/>
      <c r="B35" s="382"/>
      <c r="C35" s="382"/>
      <c r="D35" s="382"/>
      <c r="E35" s="382"/>
      <c r="F35" s="382"/>
      <c r="G35" s="382"/>
      <c r="H35" s="382"/>
      <c r="I35" s="382"/>
      <c r="J35" s="383" t="str">
        <f t="shared" si="2"/>
        <v>37150</v>
      </c>
      <c r="K35" s="232" t="s">
        <v>38</v>
      </c>
      <c r="L35" s="232">
        <v>371</v>
      </c>
      <c r="M35" s="232">
        <v>50</v>
      </c>
      <c r="N35" s="109">
        <v>478</v>
      </c>
      <c r="O35" s="26">
        <f t="shared" si="3"/>
        <v>476</v>
      </c>
    </row>
    <row r="36" spans="1:15" hidden="1" x14ac:dyDescent="0.2">
      <c r="A36" s="382"/>
      <c r="B36" s="382"/>
      <c r="C36" s="382"/>
      <c r="D36" s="382"/>
      <c r="E36" s="382"/>
      <c r="F36" s="382"/>
      <c r="G36" s="382"/>
      <c r="H36" s="382"/>
      <c r="I36" s="382"/>
      <c r="J36" s="383" t="str">
        <f t="shared" si="2"/>
        <v>40650</v>
      </c>
      <c r="K36" s="232">
        <v>400</v>
      </c>
      <c r="L36" s="232">
        <v>406</v>
      </c>
      <c r="M36" s="232">
        <v>50</v>
      </c>
      <c r="N36" s="109">
        <v>517</v>
      </c>
      <c r="O36" s="26">
        <f t="shared" si="3"/>
        <v>515</v>
      </c>
    </row>
    <row r="37" spans="1:15" hidden="1" x14ac:dyDescent="0.2">
      <c r="A37" s="382"/>
      <c r="B37" s="382"/>
      <c r="C37" s="382"/>
      <c r="D37" s="382"/>
      <c r="E37" s="382"/>
      <c r="F37" s="382"/>
      <c r="G37" s="382"/>
      <c r="H37" s="382"/>
      <c r="I37" s="382"/>
      <c r="J37" s="383" t="str">
        <f t="shared" si="2"/>
        <v>42650</v>
      </c>
      <c r="K37" s="232" t="s">
        <v>38</v>
      </c>
      <c r="L37" s="232">
        <v>426</v>
      </c>
      <c r="M37" s="232">
        <v>50</v>
      </c>
      <c r="N37" s="109">
        <v>542</v>
      </c>
      <c r="O37" s="26">
        <f t="shared" si="3"/>
        <v>540</v>
      </c>
    </row>
    <row r="38" spans="1:15" hidden="1" x14ac:dyDescent="0.2">
      <c r="A38" s="382"/>
      <c r="B38" s="382"/>
      <c r="C38" s="382"/>
      <c r="D38" s="382"/>
      <c r="E38" s="382"/>
      <c r="F38" s="382"/>
      <c r="G38" s="382"/>
      <c r="H38" s="382"/>
      <c r="I38" s="382"/>
      <c r="J38" s="383" t="str">
        <f t="shared" si="2"/>
        <v>50850</v>
      </c>
      <c r="K38" s="232">
        <v>500</v>
      </c>
      <c r="L38" s="232">
        <v>508</v>
      </c>
      <c r="M38" s="232">
        <v>50</v>
      </c>
      <c r="N38" s="109">
        <v>622</v>
      </c>
      <c r="O38" s="26">
        <f t="shared" si="3"/>
        <v>620</v>
      </c>
    </row>
    <row r="39" spans="1:15" hidden="1" x14ac:dyDescent="0.2">
      <c r="A39" s="382"/>
      <c r="B39" s="382"/>
      <c r="C39" s="382"/>
      <c r="D39" s="382"/>
      <c r="E39" s="382"/>
      <c r="F39" s="382"/>
      <c r="G39" s="382"/>
      <c r="H39" s="382"/>
      <c r="I39" s="382"/>
      <c r="J39" s="383" t="str">
        <f t="shared" si="2"/>
        <v>53350</v>
      </c>
      <c r="K39" s="232" t="s">
        <v>38</v>
      </c>
      <c r="L39" s="232">
        <v>533</v>
      </c>
      <c r="M39" s="232">
        <v>50</v>
      </c>
      <c r="N39" s="109">
        <v>647</v>
      </c>
      <c r="O39" s="26">
        <f t="shared" si="3"/>
        <v>645</v>
      </c>
    </row>
    <row r="40" spans="1:15" hidden="1" x14ac:dyDescent="0.2">
      <c r="A40" s="382"/>
      <c r="B40" s="382"/>
      <c r="C40" s="382"/>
      <c r="D40" s="382"/>
      <c r="E40" s="382"/>
      <c r="F40" s="382"/>
      <c r="G40" s="382"/>
      <c r="H40" s="382"/>
      <c r="I40" s="382"/>
      <c r="J40" s="383" t="str">
        <f t="shared" si="2"/>
        <v>61250</v>
      </c>
      <c r="K40" s="232">
        <v>600</v>
      </c>
      <c r="L40" s="232">
        <v>612</v>
      </c>
      <c r="M40" s="232">
        <v>50</v>
      </c>
      <c r="N40" s="109">
        <v>722</v>
      </c>
      <c r="O40" s="26">
        <f t="shared" si="3"/>
        <v>720</v>
      </c>
    </row>
    <row r="41" spans="1:15" hidden="1" x14ac:dyDescent="0.2">
      <c r="A41" s="382"/>
      <c r="B41" s="382"/>
      <c r="C41" s="382"/>
      <c r="D41" s="382"/>
      <c r="E41" s="382"/>
      <c r="F41" s="382"/>
      <c r="G41" s="382"/>
      <c r="H41" s="382"/>
      <c r="I41" s="382"/>
      <c r="J41" s="383" t="str">
        <f t="shared" si="2"/>
        <v>63050</v>
      </c>
      <c r="K41" s="232" t="s">
        <v>38</v>
      </c>
      <c r="L41" s="232">
        <v>630</v>
      </c>
      <c r="M41" s="232">
        <v>50</v>
      </c>
      <c r="N41" s="109">
        <v>742</v>
      </c>
      <c r="O41" s="26">
        <f t="shared" si="3"/>
        <v>740</v>
      </c>
    </row>
    <row r="42" spans="1:15" hidden="1" x14ac:dyDescent="0.2">
      <c r="A42" s="382"/>
      <c r="B42" s="382"/>
      <c r="C42" s="382"/>
      <c r="D42" s="382"/>
      <c r="E42" s="382"/>
      <c r="F42" s="382"/>
      <c r="G42" s="382"/>
      <c r="H42" s="382"/>
      <c r="I42" s="382"/>
      <c r="J42" s="383" t="str">
        <f t="shared" si="2"/>
        <v>71450</v>
      </c>
      <c r="K42" s="232">
        <v>700</v>
      </c>
      <c r="L42" s="232">
        <v>714</v>
      </c>
      <c r="M42" s="232">
        <v>50</v>
      </c>
      <c r="N42" s="109">
        <v>831</v>
      </c>
      <c r="O42" s="26">
        <f t="shared" si="3"/>
        <v>829</v>
      </c>
    </row>
    <row r="43" spans="1:15" hidden="1" x14ac:dyDescent="0.2">
      <c r="A43" s="382"/>
      <c r="B43" s="382"/>
      <c r="C43" s="382"/>
      <c r="D43" s="382"/>
      <c r="E43" s="382"/>
      <c r="F43" s="382"/>
      <c r="G43" s="382"/>
      <c r="H43" s="382"/>
      <c r="I43" s="382"/>
      <c r="J43" s="383" t="str">
        <f t="shared" si="2"/>
        <v>81350</v>
      </c>
      <c r="K43" s="232">
        <v>800</v>
      </c>
      <c r="L43" s="232">
        <v>813</v>
      </c>
      <c r="M43" s="232">
        <v>50</v>
      </c>
      <c r="N43" s="109">
        <v>922</v>
      </c>
      <c r="O43" s="26">
        <f t="shared" si="3"/>
        <v>920</v>
      </c>
    </row>
    <row r="44" spans="1:15" hidden="1" x14ac:dyDescent="0.2">
      <c r="A44" s="382"/>
      <c r="B44" s="382"/>
      <c r="C44" s="382"/>
      <c r="D44" s="382"/>
      <c r="E44" s="382"/>
      <c r="F44" s="382"/>
      <c r="G44" s="382"/>
      <c r="H44" s="382"/>
      <c r="I44" s="382"/>
      <c r="J44" s="383" t="str">
        <f t="shared" si="2"/>
        <v>91450</v>
      </c>
      <c r="K44" s="232">
        <v>900</v>
      </c>
      <c r="L44" s="232">
        <v>914</v>
      </c>
      <c r="M44" s="232">
        <v>50</v>
      </c>
      <c r="N44" s="109">
        <v>1026</v>
      </c>
      <c r="O44" s="26">
        <f t="shared" si="3"/>
        <v>1024</v>
      </c>
    </row>
    <row r="45" spans="1:15" hidden="1" x14ac:dyDescent="0.2">
      <c r="A45" s="382"/>
      <c r="B45" s="382"/>
      <c r="C45" s="382"/>
      <c r="D45" s="382"/>
      <c r="E45" s="382"/>
      <c r="F45" s="382"/>
      <c r="G45" s="382"/>
      <c r="H45" s="382"/>
      <c r="I45" s="382"/>
      <c r="J45" s="383" t="str">
        <f t="shared" si="2"/>
        <v>101650</v>
      </c>
      <c r="K45" s="232">
        <v>1000</v>
      </c>
      <c r="L45" s="232">
        <v>1016</v>
      </c>
      <c r="M45" s="232">
        <v>50</v>
      </c>
      <c r="N45" s="109">
        <v>1132</v>
      </c>
      <c r="O45" s="26">
        <f t="shared" si="3"/>
        <v>1130</v>
      </c>
    </row>
    <row r="46" spans="1:15" hidden="1" x14ac:dyDescent="0.2">
      <c r="A46" s="382"/>
      <c r="B46" s="382"/>
      <c r="C46" s="382"/>
      <c r="D46" s="382"/>
      <c r="E46" s="382"/>
      <c r="F46" s="382"/>
      <c r="G46" s="382"/>
      <c r="H46" s="382"/>
      <c r="I46" s="382"/>
      <c r="J46" s="383" t="str">
        <f t="shared" si="2"/>
        <v>11460</v>
      </c>
      <c r="K46" s="232">
        <v>100</v>
      </c>
      <c r="L46" s="232">
        <v>114</v>
      </c>
      <c r="M46" s="232">
        <v>60</v>
      </c>
      <c r="N46" s="109">
        <v>238</v>
      </c>
      <c r="O46" s="26">
        <f t="shared" si="3"/>
        <v>236</v>
      </c>
    </row>
    <row r="47" spans="1:15" hidden="1" x14ac:dyDescent="0.2">
      <c r="A47" s="382"/>
      <c r="B47" s="382"/>
      <c r="C47" s="382"/>
      <c r="D47" s="382"/>
      <c r="E47" s="382"/>
      <c r="F47" s="382"/>
      <c r="G47" s="382"/>
      <c r="H47" s="382"/>
      <c r="I47" s="382"/>
      <c r="J47" s="383" t="str">
        <f t="shared" si="2"/>
        <v>12760</v>
      </c>
      <c r="K47" s="232" t="s">
        <v>38</v>
      </c>
      <c r="L47" s="232">
        <v>127</v>
      </c>
      <c r="M47" s="232">
        <v>60</v>
      </c>
      <c r="N47" s="109">
        <v>253</v>
      </c>
      <c r="O47" s="26">
        <f t="shared" si="3"/>
        <v>251</v>
      </c>
    </row>
    <row r="48" spans="1:15" hidden="1" x14ac:dyDescent="0.2">
      <c r="A48" s="382"/>
      <c r="B48" s="382"/>
      <c r="C48" s="382"/>
      <c r="D48" s="382"/>
      <c r="E48" s="382"/>
      <c r="F48" s="382"/>
      <c r="G48" s="382"/>
      <c r="H48" s="382"/>
      <c r="I48" s="382"/>
      <c r="J48" s="383" t="str">
        <f t="shared" si="2"/>
        <v>14060</v>
      </c>
      <c r="K48" s="232">
        <v>125</v>
      </c>
      <c r="L48" s="232">
        <v>140</v>
      </c>
      <c r="M48" s="232">
        <v>60</v>
      </c>
      <c r="N48" s="109">
        <v>266</v>
      </c>
      <c r="O48" s="26">
        <f t="shared" si="3"/>
        <v>264</v>
      </c>
    </row>
    <row r="49" spans="1:15" hidden="1" x14ac:dyDescent="0.2">
      <c r="A49" s="382"/>
      <c r="B49" s="382"/>
      <c r="C49" s="382"/>
      <c r="D49" s="382"/>
      <c r="E49" s="382"/>
      <c r="F49" s="382"/>
      <c r="G49" s="382"/>
      <c r="H49" s="382"/>
      <c r="I49" s="382"/>
      <c r="J49" s="383" t="str">
        <f t="shared" si="2"/>
        <v>16860</v>
      </c>
      <c r="K49" s="232">
        <v>150</v>
      </c>
      <c r="L49" s="232">
        <v>168</v>
      </c>
      <c r="M49" s="232">
        <v>60</v>
      </c>
      <c r="N49" s="109">
        <v>304</v>
      </c>
      <c r="O49" s="26">
        <f t="shared" si="3"/>
        <v>302</v>
      </c>
    </row>
    <row r="50" spans="1:15" hidden="1" x14ac:dyDescent="0.2">
      <c r="A50" s="382"/>
      <c r="B50" s="382"/>
      <c r="C50" s="382"/>
      <c r="D50" s="382"/>
      <c r="E50" s="382"/>
      <c r="F50" s="382"/>
      <c r="G50" s="382"/>
      <c r="H50" s="382"/>
      <c r="I50" s="382"/>
      <c r="J50" s="383" t="str">
        <f t="shared" si="2"/>
        <v>17860</v>
      </c>
      <c r="K50" s="232" t="s">
        <v>38</v>
      </c>
      <c r="L50" s="232">
        <v>178</v>
      </c>
      <c r="M50" s="232">
        <v>60</v>
      </c>
      <c r="N50" s="109">
        <v>310</v>
      </c>
      <c r="O50" s="26">
        <f t="shared" si="3"/>
        <v>308</v>
      </c>
    </row>
    <row r="51" spans="1:15" hidden="1" x14ac:dyDescent="0.2">
      <c r="A51" s="382"/>
      <c r="B51" s="382"/>
      <c r="C51" s="382"/>
      <c r="D51" s="382"/>
      <c r="E51" s="382"/>
      <c r="F51" s="382"/>
      <c r="G51" s="382"/>
      <c r="H51" s="382"/>
      <c r="I51" s="382"/>
      <c r="J51" s="383" t="str">
        <f t="shared" si="2"/>
        <v>21960</v>
      </c>
      <c r="K51" s="232">
        <v>200</v>
      </c>
      <c r="L51" s="232">
        <v>219</v>
      </c>
      <c r="M51" s="232">
        <v>60</v>
      </c>
      <c r="N51" s="109">
        <v>345</v>
      </c>
      <c r="O51" s="26">
        <f t="shared" si="3"/>
        <v>343</v>
      </c>
    </row>
    <row r="52" spans="1:15" hidden="1" x14ac:dyDescent="0.2">
      <c r="A52" s="382"/>
      <c r="B52" s="382"/>
      <c r="C52" s="382"/>
      <c r="D52" s="382"/>
      <c r="E52" s="382"/>
      <c r="F52" s="382"/>
      <c r="G52" s="382"/>
      <c r="H52" s="382"/>
      <c r="I52" s="382"/>
      <c r="J52" s="383" t="str">
        <f t="shared" si="2"/>
        <v>23060</v>
      </c>
      <c r="K52" s="232" t="s">
        <v>38</v>
      </c>
      <c r="L52" s="232">
        <v>230</v>
      </c>
      <c r="M52" s="232">
        <v>60</v>
      </c>
      <c r="N52" s="109">
        <v>358</v>
      </c>
      <c r="O52" s="26">
        <f t="shared" si="3"/>
        <v>356</v>
      </c>
    </row>
    <row r="53" spans="1:15" hidden="1" x14ac:dyDescent="0.2">
      <c r="A53" s="382"/>
      <c r="B53" s="382"/>
      <c r="C53" s="382"/>
      <c r="D53" s="382"/>
      <c r="E53" s="382"/>
      <c r="F53" s="382"/>
      <c r="G53" s="382"/>
      <c r="H53" s="382"/>
      <c r="I53" s="382"/>
      <c r="J53" s="383" t="str">
        <f t="shared" si="2"/>
        <v>27360</v>
      </c>
      <c r="K53" s="232">
        <v>250</v>
      </c>
      <c r="L53" s="232">
        <v>273</v>
      </c>
      <c r="M53" s="232">
        <v>60</v>
      </c>
      <c r="N53" s="109">
        <v>411</v>
      </c>
      <c r="O53" s="26">
        <f t="shared" si="3"/>
        <v>409</v>
      </c>
    </row>
    <row r="54" spans="1:15" hidden="1" x14ac:dyDescent="0.2">
      <c r="A54" s="382"/>
      <c r="B54" s="382"/>
      <c r="C54" s="382"/>
      <c r="D54" s="382"/>
      <c r="E54" s="382"/>
      <c r="F54" s="382"/>
      <c r="G54" s="382"/>
      <c r="H54" s="382"/>
      <c r="I54" s="382"/>
      <c r="J54" s="383" t="str">
        <f t="shared" si="2"/>
        <v>28960</v>
      </c>
      <c r="K54" s="232" t="s">
        <v>38</v>
      </c>
      <c r="L54" s="232">
        <v>289</v>
      </c>
      <c r="M54" s="232">
        <v>60</v>
      </c>
      <c r="N54" s="109">
        <v>424</v>
      </c>
      <c r="O54" s="26">
        <f t="shared" si="3"/>
        <v>422</v>
      </c>
    </row>
    <row r="55" spans="1:15" hidden="1" x14ac:dyDescent="0.2">
      <c r="A55" s="382"/>
      <c r="B55" s="382"/>
      <c r="C55" s="382"/>
      <c r="D55" s="382"/>
      <c r="E55" s="382"/>
      <c r="F55" s="382"/>
      <c r="G55" s="382"/>
      <c r="H55" s="382"/>
      <c r="I55" s="382"/>
      <c r="J55" s="383" t="str">
        <f t="shared" si="2"/>
        <v>32460</v>
      </c>
      <c r="K55" s="232">
        <v>300</v>
      </c>
      <c r="L55" s="232">
        <v>324</v>
      </c>
      <c r="M55" s="232">
        <v>60</v>
      </c>
      <c r="N55" s="109">
        <v>451</v>
      </c>
      <c r="O55" s="26">
        <f t="shared" si="3"/>
        <v>449</v>
      </c>
    </row>
    <row r="56" spans="1:15" hidden="1" x14ac:dyDescent="0.2">
      <c r="A56" s="382"/>
      <c r="B56" s="382"/>
      <c r="C56" s="382"/>
      <c r="D56" s="382"/>
      <c r="E56" s="382"/>
      <c r="F56" s="382"/>
      <c r="G56" s="382"/>
      <c r="H56" s="382"/>
      <c r="I56" s="382"/>
      <c r="J56" s="383" t="str">
        <f t="shared" si="2"/>
        <v>35660</v>
      </c>
      <c r="K56" s="232">
        <v>350</v>
      </c>
      <c r="L56" s="232">
        <v>356</v>
      </c>
      <c r="M56" s="232">
        <v>60</v>
      </c>
      <c r="N56" s="109">
        <v>491</v>
      </c>
      <c r="O56" s="26">
        <f t="shared" si="3"/>
        <v>489</v>
      </c>
    </row>
    <row r="57" spans="1:15" hidden="1" x14ac:dyDescent="0.2">
      <c r="A57" s="382"/>
      <c r="B57" s="382"/>
      <c r="C57" s="382"/>
      <c r="D57" s="382"/>
      <c r="E57" s="382"/>
      <c r="F57" s="382"/>
      <c r="G57" s="382"/>
      <c r="H57" s="382"/>
      <c r="I57" s="382"/>
      <c r="J57" s="383" t="str">
        <f t="shared" si="2"/>
        <v>37160</v>
      </c>
      <c r="K57" s="232" t="s">
        <v>38</v>
      </c>
      <c r="L57" s="232">
        <v>371</v>
      </c>
      <c r="M57" s="232">
        <v>60</v>
      </c>
      <c r="N57" s="109">
        <v>504</v>
      </c>
      <c r="O57" s="26">
        <f t="shared" si="3"/>
        <v>502</v>
      </c>
    </row>
    <row r="58" spans="1:15" hidden="1" x14ac:dyDescent="0.2">
      <c r="A58" s="382"/>
      <c r="B58" s="382"/>
      <c r="C58" s="382"/>
      <c r="D58" s="382"/>
      <c r="E58" s="382"/>
      <c r="F58" s="382"/>
      <c r="G58" s="382"/>
      <c r="H58" s="382"/>
      <c r="I58" s="382"/>
      <c r="J58" s="383" t="str">
        <f t="shared" si="2"/>
        <v>40660</v>
      </c>
      <c r="K58" s="232">
        <v>400</v>
      </c>
      <c r="L58" s="232">
        <v>406</v>
      </c>
      <c r="M58" s="232">
        <v>60</v>
      </c>
      <c r="N58" s="109">
        <v>542</v>
      </c>
      <c r="O58" s="26">
        <f t="shared" si="3"/>
        <v>540</v>
      </c>
    </row>
    <row r="59" spans="1:15" hidden="1" x14ac:dyDescent="0.2">
      <c r="A59" s="382"/>
      <c r="B59" s="382"/>
      <c r="C59" s="382"/>
      <c r="D59" s="382"/>
      <c r="E59" s="382"/>
      <c r="F59" s="382"/>
      <c r="G59" s="382"/>
      <c r="H59" s="382"/>
      <c r="I59" s="382"/>
      <c r="J59" s="383" t="str">
        <f t="shared" si="2"/>
        <v>42660</v>
      </c>
      <c r="K59" s="232" t="s">
        <v>38</v>
      </c>
      <c r="L59" s="232">
        <v>426</v>
      </c>
      <c r="M59" s="232">
        <v>60</v>
      </c>
      <c r="N59" s="109">
        <v>556</v>
      </c>
      <c r="O59" s="26">
        <f t="shared" si="3"/>
        <v>554</v>
      </c>
    </row>
    <row r="60" spans="1:15" hidden="1" x14ac:dyDescent="0.2">
      <c r="A60" s="382"/>
      <c r="B60" s="382"/>
      <c r="C60" s="382"/>
      <c r="D60" s="382"/>
      <c r="E60" s="382"/>
      <c r="F60" s="382"/>
      <c r="G60" s="382"/>
      <c r="H60" s="382"/>
      <c r="I60" s="382"/>
      <c r="J60" s="383" t="str">
        <f t="shared" si="2"/>
        <v>50860</v>
      </c>
      <c r="K60" s="232">
        <v>500</v>
      </c>
      <c r="L60" s="232">
        <v>508</v>
      </c>
      <c r="M60" s="232">
        <v>60</v>
      </c>
      <c r="N60" s="109">
        <v>635</v>
      </c>
      <c r="O60" s="26">
        <f t="shared" si="3"/>
        <v>633</v>
      </c>
    </row>
    <row r="61" spans="1:15" hidden="1" x14ac:dyDescent="0.2">
      <c r="A61" s="382"/>
      <c r="B61" s="382"/>
      <c r="C61" s="382"/>
      <c r="D61" s="382"/>
      <c r="E61" s="382"/>
      <c r="F61" s="382"/>
      <c r="G61" s="382"/>
      <c r="H61" s="382"/>
      <c r="I61" s="382"/>
      <c r="J61" s="383" t="str">
        <f t="shared" si="2"/>
        <v>53360</v>
      </c>
      <c r="K61" s="232" t="s">
        <v>38</v>
      </c>
      <c r="L61" s="232">
        <v>533</v>
      </c>
      <c r="M61" s="232">
        <v>60</v>
      </c>
      <c r="N61" s="109">
        <v>661</v>
      </c>
      <c r="O61" s="26">
        <f t="shared" si="3"/>
        <v>659</v>
      </c>
    </row>
    <row r="62" spans="1:15" hidden="1" x14ac:dyDescent="0.2">
      <c r="A62" s="382"/>
      <c r="B62" s="382"/>
      <c r="C62" s="382"/>
      <c r="D62" s="382"/>
      <c r="E62" s="382"/>
      <c r="F62" s="382"/>
      <c r="G62" s="382"/>
      <c r="H62" s="382"/>
      <c r="I62" s="382"/>
      <c r="J62" s="383" t="str">
        <f t="shared" si="2"/>
        <v>61260</v>
      </c>
      <c r="K62" s="232">
        <v>600</v>
      </c>
      <c r="L62" s="232">
        <v>612</v>
      </c>
      <c r="M62" s="232">
        <v>60</v>
      </c>
      <c r="N62" s="109">
        <v>742</v>
      </c>
      <c r="O62" s="26">
        <f t="shared" si="3"/>
        <v>740</v>
      </c>
    </row>
    <row r="63" spans="1:15" hidden="1" x14ac:dyDescent="0.2">
      <c r="A63" s="382"/>
      <c r="B63" s="382"/>
      <c r="C63" s="382"/>
      <c r="D63" s="382"/>
      <c r="E63" s="382"/>
      <c r="F63" s="382"/>
      <c r="G63" s="382"/>
      <c r="H63" s="382"/>
      <c r="I63" s="382"/>
      <c r="J63" s="383" t="str">
        <f t="shared" si="2"/>
        <v>63060</v>
      </c>
      <c r="K63" s="232" t="s">
        <v>38</v>
      </c>
      <c r="L63" s="232">
        <v>630</v>
      </c>
      <c r="M63" s="232">
        <v>60</v>
      </c>
      <c r="N63" s="109">
        <v>768</v>
      </c>
      <c r="O63" s="26">
        <f t="shared" si="3"/>
        <v>766</v>
      </c>
    </row>
    <row r="64" spans="1:15" hidden="1" x14ac:dyDescent="0.2">
      <c r="A64" s="382"/>
      <c r="B64" s="382"/>
      <c r="C64" s="382"/>
      <c r="D64" s="382"/>
      <c r="E64" s="382"/>
      <c r="F64" s="382"/>
      <c r="G64" s="382"/>
      <c r="H64" s="382"/>
      <c r="I64" s="382"/>
      <c r="J64" s="383" t="str">
        <f t="shared" si="2"/>
        <v>71460</v>
      </c>
      <c r="K64" s="232">
        <v>700</v>
      </c>
      <c r="L64" s="232">
        <v>714</v>
      </c>
      <c r="M64" s="232">
        <v>60</v>
      </c>
      <c r="N64" s="109">
        <v>842</v>
      </c>
      <c r="O64" s="26">
        <f t="shared" si="3"/>
        <v>840</v>
      </c>
    </row>
    <row r="65" spans="1:15" hidden="1" x14ac:dyDescent="0.2">
      <c r="A65" s="382"/>
      <c r="B65" s="382"/>
      <c r="C65" s="382"/>
      <c r="D65" s="382"/>
      <c r="E65" s="382"/>
      <c r="F65" s="382"/>
      <c r="G65" s="382"/>
      <c r="H65" s="382"/>
      <c r="I65" s="382"/>
      <c r="J65" s="383" t="str">
        <f t="shared" si="2"/>
        <v>81360</v>
      </c>
      <c r="K65" s="232">
        <v>800</v>
      </c>
      <c r="L65" s="232">
        <v>813</v>
      </c>
      <c r="M65" s="232">
        <v>60</v>
      </c>
      <c r="N65" s="109">
        <v>940</v>
      </c>
      <c r="O65" s="26">
        <f t="shared" si="3"/>
        <v>938</v>
      </c>
    </row>
    <row r="66" spans="1:15" hidden="1" x14ac:dyDescent="0.2">
      <c r="A66" s="382"/>
      <c r="B66" s="382"/>
      <c r="C66" s="382"/>
      <c r="D66" s="382"/>
      <c r="E66" s="382"/>
      <c r="F66" s="382"/>
      <c r="G66" s="382"/>
      <c r="H66" s="382"/>
      <c r="I66" s="382"/>
      <c r="J66" s="383" t="str">
        <f t="shared" si="2"/>
        <v>91460</v>
      </c>
      <c r="K66" s="232">
        <v>900</v>
      </c>
      <c r="L66" s="232">
        <v>914</v>
      </c>
      <c r="M66" s="232">
        <v>60</v>
      </c>
      <c r="N66" s="109">
        <v>1052</v>
      </c>
      <c r="O66" s="26">
        <f t="shared" si="3"/>
        <v>1050</v>
      </c>
    </row>
    <row r="67" spans="1:15" hidden="1" x14ac:dyDescent="0.2">
      <c r="A67" s="382"/>
      <c r="B67" s="382"/>
      <c r="C67" s="382"/>
      <c r="D67" s="382"/>
      <c r="E67" s="382"/>
      <c r="F67" s="382"/>
      <c r="G67" s="382"/>
      <c r="H67" s="382"/>
      <c r="I67" s="382"/>
      <c r="J67" s="383" t="str">
        <f t="shared" si="2"/>
        <v>101660</v>
      </c>
      <c r="K67" s="232">
        <v>1000</v>
      </c>
      <c r="L67" s="232">
        <v>1016</v>
      </c>
      <c r="M67" s="232">
        <v>60</v>
      </c>
      <c r="N67" s="109">
        <v>1156</v>
      </c>
      <c r="O67" s="26">
        <f t="shared" si="3"/>
        <v>1154</v>
      </c>
    </row>
    <row r="68" spans="1:15" hidden="1" x14ac:dyDescent="0.2">
      <c r="A68" s="382"/>
      <c r="B68" s="382"/>
      <c r="C68" s="382"/>
      <c r="D68" s="382"/>
      <c r="E68" s="382"/>
      <c r="F68" s="382"/>
      <c r="G68" s="382"/>
      <c r="H68" s="382"/>
      <c r="I68" s="382"/>
      <c r="J68" s="383" t="str">
        <f t="shared" ref="J68:J109" si="4">CONCATENATE(L68,M68)</f>
        <v>11480</v>
      </c>
      <c r="K68" s="232">
        <v>100</v>
      </c>
      <c r="L68" s="232">
        <v>114</v>
      </c>
      <c r="M68" s="232">
        <v>80</v>
      </c>
      <c r="N68" s="109">
        <v>292</v>
      </c>
      <c r="O68" s="26">
        <f t="shared" ref="O68:O108" si="5">N68-2</f>
        <v>290</v>
      </c>
    </row>
    <row r="69" spans="1:15" hidden="1" x14ac:dyDescent="0.2">
      <c r="A69" s="382"/>
      <c r="B69" s="382"/>
      <c r="C69" s="382"/>
      <c r="D69" s="382"/>
      <c r="E69" s="382"/>
      <c r="F69" s="382"/>
      <c r="G69" s="382"/>
      <c r="H69" s="382"/>
      <c r="I69" s="382"/>
      <c r="J69" s="383" t="str">
        <f t="shared" si="4"/>
        <v>12780</v>
      </c>
      <c r="K69" s="232" t="s">
        <v>38</v>
      </c>
      <c r="L69" s="232">
        <v>127</v>
      </c>
      <c r="M69" s="232">
        <v>80</v>
      </c>
      <c r="N69" s="109">
        <v>292</v>
      </c>
      <c r="O69" s="26">
        <f t="shared" si="5"/>
        <v>290</v>
      </c>
    </row>
    <row r="70" spans="1:15" hidden="1" x14ac:dyDescent="0.2">
      <c r="A70" s="382"/>
      <c r="B70" s="382"/>
      <c r="C70" s="382"/>
      <c r="D70" s="382"/>
      <c r="E70" s="382"/>
      <c r="F70" s="382"/>
      <c r="G70" s="382"/>
      <c r="H70" s="382"/>
      <c r="I70" s="382"/>
      <c r="J70" s="383" t="str">
        <f t="shared" si="4"/>
        <v>14080</v>
      </c>
      <c r="K70" s="232">
        <v>125</v>
      </c>
      <c r="L70" s="232">
        <v>140</v>
      </c>
      <c r="M70" s="232">
        <v>80</v>
      </c>
      <c r="N70" s="109">
        <v>318</v>
      </c>
      <c r="O70" s="26">
        <f t="shared" si="5"/>
        <v>316</v>
      </c>
    </row>
    <row r="71" spans="1:15" hidden="1" x14ac:dyDescent="0.2">
      <c r="A71" s="382"/>
      <c r="B71" s="382"/>
      <c r="C71" s="382"/>
      <c r="D71" s="382"/>
      <c r="E71" s="382"/>
      <c r="F71" s="382"/>
      <c r="G71" s="382"/>
      <c r="H71" s="382"/>
      <c r="I71" s="382"/>
      <c r="J71" s="383" t="str">
        <f t="shared" si="4"/>
        <v>16880</v>
      </c>
      <c r="K71" s="232">
        <v>150</v>
      </c>
      <c r="L71" s="232">
        <v>168</v>
      </c>
      <c r="M71" s="232">
        <v>80</v>
      </c>
      <c r="N71" s="109">
        <v>345</v>
      </c>
      <c r="O71" s="26">
        <f t="shared" si="5"/>
        <v>343</v>
      </c>
    </row>
    <row r="72" spans="1:15" hidden="1" x14ac:dyDescent="0.2">
      <c r="A72" s="382"/>
      <c r="B72" s="382"/>
      <c r="C72" s="382"/>
      <c r="D72" s="382"/>
      <c r="E72" s="382"/>
      <c r="F72" s="382"/>
      <c r="G72" s="382"/>
      <c r="H72" s="382"/>
      <c r="I72" s="382"/>
      <c r="J72" s="383" t="str">
        <f t="shared" si="4"/>
        <v>17880</v>
      </c>
      <c r="K72" s="232" t="s">
        <v>38</v>
      </c>
      <c r="L72" s="232">
        <v>178</v>
      </c>
      <c r="M72" s="232">
        <v>80</v>
      </c>
      <c r="N72" s="109">
        <v>345</v>
      </c>
      <c r="O72" s="26">
        <f t="shared" si="5"/>
        <v>343</v>
      </c>
    </row>
    <row r="73" spans="1:15" hidden="1" x14ac:dyDescent="0.2">
      <c r="A73" s="382"/>
      <c r="B73" s="382"/>
      <c r="C73" s="382"/>
      <c r="D73" s="382"/>
      <c r="E73" s="382"/>
      <c r="F73" s="382"/>
      <c r="G73" s="382"/>
      <c r="H73" s="382"/>
      <c r="I73" s="382"/>
      <c r="J73" s="383" t="str">
        <f t="shared" si="4"/>
        <v>21980</v>
      </c>
      <c r="K73" s="232">
        <v>200</v>
      </c>
      <c r="L73" s="232">
        <v>219</v>
      </c>
      <c r="M73" s="232">
        <v>80</v>
      </c>
      <c r="N73" s="109">
        <v>385</v>
      </c>
      <c r="O73" s="26">
        <f t="shared" si="5"/>
        <v>383</v>
      </c>
    </row>
    <row r="74" spans="1:15" hidden="1" x14ac:dyDescent="0.2">
      <c r="A74" s="382"/>
      <c r="B74" s="382"/>
      <c r="C74" s="382"/>
      <c r="D74" s="382"/>
      <c r="E74" s="382"/>
      <c r="F74" s="382"/>
      <c r="G74" s="382"/>
      <c r="H74" s="382"/>
      <c r="I74" s="382"/>
      <c r="J74" s="383" t="str">
        <f t="shared" si="4"/>
        <v>23080</v>
      </c>
      <c r="K74" s="232" t="s">
        <v>38</v>
      </c>
      <c r="L74" s="232">
        <v>230</v>
      </c>
      <c r="M74" s="232">
        <v>80</v>
      </c>
      <c r="N74" s="109">
        <v>396</v>
      </c>
      <c r="O74" s="26">
        <f t="shared" si="5"/>
        <v>394</v>
      </c>
    </row>
    <row r="75" spans="1:15" hidden="1" x14ac:dyDescent="0.2">
      <c r="A75" s="382"/>
      <c r="B75" s="382"/>
      <c r="C75" s="382"/>
      <c r="D75" s="382"/>
      <c r="E75" s="382"/>
      <c r="F75" s="382"/>
      <c r="G75" s="382"/>
      <c r="H75" s="382"/>
      <c r="I75" s="382"/>
      <c r="J75" s="383" t="str">
        <f t="shared" si="4"/>
        <v>27380</v>
      </c>
      <c r="K75" s="232">
        <v>250</v>
      </c>
      <c r="L75" s="232">
        <v>273</v>
      </c>
      <c r="M75" s="232">
        <v>80</v>
      </c>
      <c r="N75" s="109">
        <v>451</v>
      </c>
      <c r="O75" s="26">
        <f t="shared" si="5"/>
        <v>449</v>
      </c>
    </row>
    <row r="76" spans="1:15" hidden="1" x14ac:dyDescent="0.2">
      <c r="A76" s="382"/>
      <c r="B76" s="382"/>
      <c r="C76" s="382"/>
      <c r="D76" s="382"/>
      <c r="E76" s="382"/>
      <c r="F76" s="382"/>
      <c r="G76" s="382"/>
      <c r="H76" s="382"/>
      <c r="I76" s="382"/>
      <c r="J76" s="383" t="str">
        <f t="shared" si="4"/>
        <v>28980</v>
      </c>
      <c r="K76" s="232" t="s">
        <v>38</v>
      </c>
      <c r="L76" s="232">
        <v>289</v>
      </c>
      <c r="M76" s="232">
        <v>80</v>
      </c>
      <c r="N76" s="109">
        <v>464</v>
      </c>
      <c r="O76" s="26">
        <f t="shared" si="5"/>
        <v>462</v>
      </c>
    </row>
    <row r="77" spans="1:15" hidden="1" x14ac:dyDescent="0.2">
      <c r="A77" s="382"/>
      <c r="B77" s="382"/>
      <c r="C77" s="382"/>
      <c r="D77" s="382"/>
      <c r="E77" s="382"/>
      <c r="F77" s="382"/>
      <c r="G77" s="382"/>
      <c r="H77" s="382"/>
      <c r="I77" s="382"/>
      <c r="J77" s="383" t="str">
        <f t="shared" si="4"/>
        <v>32480</v>
      </c>
      <c r="K77" s="232">
        <v>300</v>
      </c>
      <c r="L77" s="232">
        <v>324</v>
      </c>
      <c r="M77" s="232">
        <v>80</v>
      </c>
      <c r="N77" s="109">
        <v>491</v>
      </c>
      <c r="O77" s="26">
        <f t="shared" si="5"/>
        <v>489</v>
      </c>
    </row>
    <row r="78" spans="1:15" hidden="1" x14ac:dyDescent="0.2">
      <c r="A78" s="382"/>
      <c r="B78" s="382"/>
      <c r="C78" s="382"/>
      <c r="D78" s="382"/>
      <c r="E78" s="382"/>
      <c r="F78" s="382"/>
      <c r="G78" s="382"/>
      <c r="H78" s="382"/>
      <c r="I78" s="382"/>
      <c r="J78" s="383" t="str">
        <f t="shared" si="4"/>
        <v>35680</v>
      </c>
      <c r="K78" s="232" t="s">
        <v>38</v>
      </c>
      <c r="L78" s="232">
        <v>356</v>
      </c>
      <c r="M78" s="232">
        <v>80</v>
      </c>
      <c r="N78" s="109">
        <v>530</v>
      </c>
      <c r="O78" s="26">
        <f t="shared" si="5"/>
        <v>528</v>
      </c>
    </row>
    <row r="79" spans="1:15" hidden="1" x14ac:dyDescent="0.2">
      <c r="A79" s="382"/>
      <c r="B79" s="382"/>
      <c r="C79" s="382"/>
      <c r="D79" s="382"/>
      <c r="E79" s="382"/>
      <c r="F79" s="382"/>
      <c r="G79" s="382"/>
      <c r="H79" s="382"/>
      <c r="I79" s="382"/>
      <c r="J79" s="383" t="str">
        <f t="shared" si="4"/>
        <v>35680</v>
      </c>
      <c r="K79" s="232">
        <v>350</v>
      </c>
      <c r="L79" s="232">
        <v>356</v>
      </c>
      <c r="M79" s="232">
        <v>80</v>
      </c>
      <c r="N79" s="109">
        <v>530</v>
      </c>
      <c r="O79" s="26">
        <f t="shared" si="5"/>
        <v>528</v>
      </c>
    </row>
    <row r="80" spans="1:15" hidden="1" x14ac:dyDescent="0.2">
      <c r="A80" s="382"/>
      <c r="B80" s="382"/>
      <c r="C80" s="382"/>
      <c r="D80" s="382"/>
      <c r="E80" s="382"/>
      <c r="F80" s="382"/>
      <c r="G80" s="382"/>
      <c r="H80" s="382"/>
      <c r="I80" s="382"/>
      <c r="J80" s="383" t="str">
        <f t="shared" si="4"/>
        <v>37180</v>
      </c>
      <c r="K80" s="232" t="s">
        <v>38</v>
      </c>
      <c r="L80" s="232">
        <v>371</v>
      </c>
      <c r="M80" s="232">
        <v>80</v>
      </c>
      <c r="N80" s="109">
        <v>542</v>
      </c>
      <c r="O80" s="26">
        <f t="shared" si="5"/>
        <v>540</v>
      </c>
    </row>
    <row r="81" spans="1:15" hidden="1" x14ac:dyDescent="0.2">
      <c r="A81" s="382"/>
      <c r="B81" s="382"/>
      <c r="C81" s="382"/>
      <c r="D81" s="382"/>
      <c r="E81" s="382"/>
      <c r="F81" s="382"/>
      <c r="G81" s="382"/>
      <c r="H81" s="382"/>
      <c r="I81" s="382"/>
      <c r="J81" s="383" t="str">
        <f t="shared" si="4"/>
        <v>40680</v>
      </c>
      <c r="K81" s="232">
        <v>400</v>
      </c>
      <c r="L81" s="232">
        <v>406</v>
      </c>
      <c r="M81" s="232">
        <v>80</v>
      </c>
      <c r="N81" s="109">
        <v>582</v>
      </c>
      <c r="O81" s="26">
        <f t="shared" si="5"/>
        <v>580</v>
      </c>
    </row>
    <row r="82" spans="1:15" hidden="1" x14ac:dyDescent="0.2">
      <c r="A82" s="382"/>
      <c r="B82" s="382"/>
      <c r="C82" s="382"/>
      <c r="D82" s="382"/>
      <c r="E82" s="382"/>
      <c r="F82" s="382"/>
      <c r="G82" s="382"/>
      <c r="H82" s="382"/>
      <c r="I82" s="382"/>
      <c r="J82" s="383" t="str">
        <f t="shared" si="4"/>
        <v>42680</v>
      </c>
      <c r="K82" s="232" t="s">
        <v>38</v>
      </c>
      <c r="L82" s="232">
        <v>426</v>
      </c>
      <c r="M82" s="232">
        <v>80</v>
      </c>
      <c r="N82" s="109">
        <v>592</v>
      </c>
      <c r="O82" s="26">
        <f t="shared" si="5"/>
        <v>590</v>
      </c>
    </row>
    <row r="83" spans="1:15" hidden="1" x14ac:dyDescent="0.2">
      <c r="A83" s="382"/>
      <c r="B83" s="382"/>
      <c r="C83" s="382"/>
      <c r="D83" s="382"/>
      <c r="E83" s="382"/>
      <c r="F83" s="382"/>
      <c r="G83" s="382"/>
      <c r="H83" s="382"/>
      <c r="I83" s="382"/>
      <c r="J83" s="383" t="str">
        <f t="shared" si="4"/>
        <v>50880</v>
      </c>
      <c r="K83" s="232">
        <v>500</v>
      </c>
      <c r="L83" s="232">
        <v>508</v>
      </c>
      <c r="M83" s="232">
        <v>80</v>
      </c>
      <c r="N83" s="109">
        <v>687</v>
      </c>
      <c r="O83" s="26">
        <f t="shared" si="5"/>
        <v>685</v>
      </c>
    </row>
    <row r="84" spans="1:15" hidden="1" x14ac:dyDescent="0.2">
      <c r="A84" s="382"/>
      <c r="B84" s="382"/>
      <c r="C84" s="382"/>
      <c r="D84" s="382"/>
      <c r="E84" s="382"/>
      <c r="F84" s="382"/>
      <c r="G84" s="382"/>
      <c r="H84" s="382"/>
      <c r="I84" s="382"/>
      <c r="J84" s="383" t="str">
        <f t="shared" si="4"/>
        <v>53380</v>
      </c>
      <c r="K84" s="232" t="s">
        <v>38</v>
      </c>
      <c r="L84" s="232">
        <v>533</v>
      </c>
      <c r="M84" s="232">
        <v>80</v>
      </c>
      <c r="N84" s="109">
        <v>702</v>
      </c>
      <c r="O84" s="26">
        <f t="shared" si="5"/>
        <v>700</v>
      </c>
    </row>
    <row r="85" spans="1:15" hidden="1" x14ac:dyDescent="0.2">
      <c r="A85" s="382"/>
      <c r="B85" s="382"/>
      <c r="C85" s="382"/>
      <c r="D85" s="382"/>
      <c r="E85" s="382"/>
      <c r="F85" s="382"/>
      <c r="G85" s="382"/>
      <c r="H85" s="382"/>
      <c r="I85" s="382"/>
      <c r="J85" s="383" t="str">
        <f t="shared" si="4"/>
        <v>61280</v>
      </c>
      <c r="K85" s="232">
        <v>600</v>
      </c>
      <c r="L85" s="232">
        <v>612</v>
      </c>
      <c r="M85" s="232">
        <v>80</v>
      </c>
      <c r="N85" s="109">
        <v>792</v>
      </c>
      <c r="O85" s="26">
        <f t="shared" si="5"/>
        <v>790</v>
      </c>
    </row>
    <row r="86" spans="1:15" hidden="1" x14ac:dyDescent="0.2">
      <c r="A86" s="382"/>
      <c r="B86" s="382"/>
      <c r="C86" s="382"/>
      <c r="D86" s="382"/>
      <c r="E86" s="382"/>
      <c r="F86" s="382"/>
      <c r="G86" s="382"/>
      <c r="H86" s="382"/>
      <c r="I86" s="382"/>
      <c r="J86" s="383" t="str">
        <f t="shared" si="4"/>
        <v>63080</v>
      </c>
      <c r="K86" s="232" t="s">
        <v>38</v>
      </c>
      <c r="L86" s="232">
        <v>630</v>
      </c>
      <c r="M86" s="232">
        <v>80</v>
      </c>
      <c r="N86" s="109">
        <v>802</v>
      </c>
      <c r="O86" s="26">
        <f t="shared" si="5"/>
        <v>800</v>
      </c>
    </row>
    <row r="87" spans="1:15" hidden="1" x14ac:dyDescent="0.2">
      <c r="A87" s="382"/>
      <c r="B87" s="382"/>
      <c r="C87" s="382"/>
      <c r="D87" s="382"/>
      <c r="E87" s="382"/>
      <c r="F87" s="382"/>
      <c r="G87" s="382"/>
      <c r="H87" s="382"/>
      <c r="I87" s="382"/>
      <c r="J87" s="383" t="str">
        <f t="shared" si="4"/>
        <v>71480</v>
      </c>
      <c r="K87" s="232">
        <v>700</v>
      </c>
      <c r="L87" s="232">
        <v>714</v>
      </c>
      <c r="M87" s="232">
        <v>80</v>
      </c>
      <c r="N87" s="109">
        <v>882</v>
      </c>
      <c r="O87" s="26">
        <f t="shared" si="5"/>
        <v>880</v>
      </c>
    </row>
    <row r="88" spans="1:15" hidden="1" x14ac:dyDescent="0.2">
      <c r="A88" s="382"/>
      <c r="B88" s="382"/>
      <c r="C88" s="382"/>
      <c r="D88" s="382"/>
      <c r="E88" s="382"/>
      <c r="F88" s="382"/>
      <c r="G88" s="382"/>
      <c r="H88" s="382"/>
      <c r="I88" s="382"/>
      <c r="J88" s="383" t="str">
        <f t="shared" si="4"/>
        <v>81380</v>
      </c>
      <c r="K88" s="232">
        <v>800</v>
      </c>
      <c r="L88" s="232">
        <v>813</v>
      </c>
      <c r="M88" s="232">
        <v>80</v>
      </c>
      <c r="N88" s="109">
        <v>986</v>
      </c>
      <c r="O88" s="26">
        <f t="shared" si="5"/>
        <v>984</v>
      </c>
    </row>
    <row r="89" spans="1:15" hidden="1" x14ac:dyDescent="0.2">
      <c r="A89" s="382"/>
      <c r="B89" s="382"/>
      <c r="C89" s="382"/>
      <c r="D89" s="382"/>
      <c r="E89" s="382"/>
      <c r="F89" s="382"/>
      <c r="G89" s="382"/>
      <c r="H89" s="382"/>
      <c r="I89" s="382"/>
      <c r="J89" s="383" t="str">
        <f t="shared" si="4"/>
        <v>91480</v>
      </c>
      <c r="K89" s="232">
        <v>900</v>
      </c>
      <c r="L89" s="232">
        <v>914</v>
      </c>
      <c r="M89" s="232">
        <v>80</v>
      </c>
      <c r="N89" s="109">
        <v>1092</v>
      </c>
      <c r="O89" s="26">
        <f t="shared" si="5"/>
        <v>1090</v>
      </c>
    </row>
    <row r="90" spans="1:15" hidden="1" x14ac:dyDescent="0.2">
      <c r="A90" s="382"/>
      <c r="B90" s="382"/>
      <c r="C90" s="382"/>
      <c r="D90" s="382"/>
      <c r="E90" s="382"/>
      <c r="F90" s="382"/>
      <c r="G90" s="382"/>
      <c r="H90" s="382"/>
      <c r="I90" s="382"/>
      <c r="J90" s="383" t="str">
        <f t="shared" si="4"/>
        <v>101680</v>
      </c>
      <c r="K90" s="232">
        <v>1000</v>
      </c>
      <c r="L90" s="232">
        <v>1016</v>
      </c>
      <c r="M90" s="232">
        <v>80</v>
      </c>
      <c r="N90" s="109">
        <v>1196</v>
      </c>
      <c r="O90" s="26">
        <f t="shared" si="5"/>
        <v>1194</v>
      </c>
    </row>
    <row r="91" spans="1:15" hidden="1" x14ac:dyDescent="0.2">
      <c r="A91" s="382"/>
      <c r="B91" s="382"/>
      <c r="C91" s="382"/>
      <c r="D91" s="382"/>
      <c r="E91" s="382"/>
      <c r="F91" s="382"/>
      <c r="G91" s="382"/>
      <c r="H91" s="382"/>
      <c r="I91" s="382"/>
      <c r="J91" s="383" t="str">
        <f t="shared" si="4"/>
        <v>114100</v>
      </c>
      <c r="K91" s="232">
        <v>100</v>
      </c>
      <c r="L91" s="232">
        <v>114</v>
      </c>
      <c r="M91" s="232">
        <v>100</v>
      </c>
      <c r="N91" s="109">
        <v>332</v>
      </c>
      <c r="O91" s="26">
        <f t="shared" si="5"/>
        <v>330</v>
      </c>
    </row>
    <row r="92" spans="1:15" hidden="1" x14ac:dyDescent="0.2">
      <c r="A92" s="382"/>
      <c r="B92" s="382"/>
      <c r="C92" s="382"/>
      <c r="D92" s="382"/>
      <c r="E92" s="382"/>
      <c r="F92" s="382"/>
      <c r="G92" s="382"/>
      <c r="H92" s="382"/>
      <c r="I92" s="382"/>
      <c r="J92" s="383" t="str">
        <f t="shared" si="4"/>
        <v>127100</v>
      </c>
      <c r="K92" s="232" t="s">
        <v>38</v>
      </c>
      <c r="L92" s="232">
        <v>127</v>
      </c>
      <c r="M92" s="232">
        <v>100</v>
      </c>
      <c r="N92" s="109">
        <v>332</v>
      </c>
      <c r="O92" s="26">
        <f t="shared" si="5"/>
        <v>330</v>
      </c>
    </row>
    <row r="93" spans="1:15" hidden="1" x14ac:dyDescent="0.2">
      <c r="A93" s="382"/>
      <c r="B93" s="382"/>
      <c r="C93" s="382"/>
      <c r="D93" s="382"/>
      <c r="E93" s="382"/>
      <c r="F93" s="382"/>
      <c r="G93" s="382"/>
      <c r="H93" s="382"/>
      <c r="I93" s="382"/>
      <c r="J93" s="383" t="str">
        <f t="shared" si="4"/>
        <v>140100</v>
      </c>
      <c r="K93" s="232">
        <v>125</v>
      </c>
      <c r="L93" s="232">
        <v>140</v>
      </c>
      <c r="M93" s="232">
        <v>100</v>
      </c>
      <c r="N93" s="109">
        <v>345</v>
      </c>
      <c r="O93" s="26">
        <f t="shared" si="5"/>
        <v>343</v>
      </c>
    </row>
    <row r="94" spans="1:15" hidden="1" x14ac:dyDescent="0.2">
      <c r="A94" s="382"/>
      <c r="B94" s="382"/>
      <c r="C94" s="382"/>
      <c r="D94" s="382"/>
      <c r="E94" s="382"/>
      <c r="F94" s="382"/>
      <c r="G94" s="382"/>
      <c r="H94" s="382"/>
      <c r="I94" s="382"/>
      <c r="J94" s="383" t="str">
        <f t="shared" si="4"/>
        <v>168100</v>
      </c>
      <c r="K94" s="232">
        <v>150</v>
      </c>
      <c r="L94" s="232">
        <v>168</v>
      </c>
      <c r="M94" s="232">
        <v>100</v>
      </c>
      <c r="N94" s="109">
        <v>385</v>
      </c>
      <c r="O94" s="26">
        <f t="shared" si="5"/>
        <v>383</v>
      </c>
    </row>
    <row r="95" spans="1:15" hidden="1" x14ac:dyDescent="0.2">
      <c r="A95" s="382"/>
      <c r="B95" s="382"/>
      <c r="C95" s="382"/>
      <c r="D95" s="382"/>
      <c r="E95" s="382"/>
      <c r="F95" s="382"/>
      <c r="G95" s="382"/>
      <c r="H95" s="382"/>
      <c r="I95" s="382"/>
      <c r="J95" s="383" t="str">
        <f t="shared" si="4"/>
        <v>178100</v>
      </c>
      <c r="K95" s="232" t="s">
        <v>38</v>
      </c>
      <c r="L95" s="232">
        <v>178</v>
      </c>
      <c r="M95" s="232">
        <v>100</v>
      </c>
      <c r="N95" s="109">
        <v>385</v>
      </c>
      <c r="O95" s="26">
        <f t="shared" si="5"/>
        <v>383</v>
      </c>
    </row>
    <row r="96" spans="1:15" hidden="1" x14ac:dyDescent="0.2">
      <c r="A96" s="382"/>
      <c r="B96" s="382"/>
      <c r="C96" s="382"/>
      <c r="D96" s="382"/>
      <c r="E96" s="382"/>
      <c r="F96" s="382"/>
      <c r="G96" s="382"/>
      <c r="H96" s="382"/>
      <c r="I96" s="382"/>
      <c r="J96" s="383" t="str">
        <f t="shared" si="4"/>
        <v>219100</v>
      </c>
      <c r="K96" s="232">
        <v>200</v>
      </c>
      <c r="L96" s="232">
        <v>219</v>
      </c>
      <c r="M96" s="232">
        <v>100</v>
      </c>
      <c r="N96" s="109">
        <v>424</v>
      </c>
      <c r="O96" s="26">
        <f t="shared" si="5"/>
        <v>422</v>
      </c>
    </row>
    <row r="97" spans="1:15" hidden="1" x14ac:dyDescent="0.2">
      <c r="A97" s="382"/>
      <c r="B97" s="382"/>
      <c r="C97" s="382"/>
      <c r="D97" s="382"/>
      <c r="E97" s="382"/>
      <c r="F97" s="382"/>
      <c r="G97" s="382"/>
      <c r="H97" s="382"/>
      <c r="I97" s="382"/>
      <c r="J97" s="383" t="str">
        <f t="shared" si="4"/>
        <v>230100</v>
      </c>
      <c r="K97" s="232" t="s">
        <v>38</v>
      </c>
      <c r="L97" s="232">
        <v>230</v>
      </c>
      <c r="M97" s="232">
        <v>100</v>
      </c>
      <c r="N97" s="109">
        <v>436</v>
      </c>
      <c r="O97" s="26">
        <f t="shared" si="5"/>
        <v>434</v>
      </c>
    </row>
    <row r="98" spans="1:15" hidden="1" x14ac:dyDescent="0.2">
      <c r="A98" s="382"/>
      <c r="B98" s="382"/>
      <c r="C98" s="382"/>
      <c r="D98" s="382"/>
      <c r="E98" s="382"/>
      <c r="F98" s="382"/>
      <c r="G98" s="382"/>
      <c r="H98" s="382"/>
      <c r="I98" s="382"/>
      <c r="J98" s="383" t="str">
        <f t="shared" si="4"/>
        <v>273100</v>
      </c>
      <c r="K98" s="232">
        <v>250</v>
      </c>
      <c r="L98" s="232">
        <v>273</v>
      </c>
      <c r="M98" s="232">
        <v>100</v>
      </c>
      <c r="N98" s="109">
        <v>491</v>
      </c>
      <c r="O98" s="26">
        <f t="shared" si="5"/>
        <v>489</v>
      </c>
    </row>
    <row r="99" spans="1:15" hidden="1" x14ac:dyDescent="0.2">
      <c r="A99" s="382"/>
      <c r="B99" s="382"/>
      <c r="C99" s="382"/>
      <c r="D99" s="382"/>
      <c r="E99" s="382"/>
      <c r="F99" s="382"/>
      <c r="G99" s="382"/>
      <c r="H99" s="382"/>
      <c r="I99" s="382"/>
      <c r="J99" s="383" t="str">
        <f t="shared" si="4"/>
        <v>289100</v>
      </c>
      <c r="K99" s="232" t="s">
        <v>38</v>
      </c>
      <c r="L99" s="232">
        <v>289</v>
      </c>
      <c r="M99" s="232">
        <v>100</v>
      </c>
      <c r="N99" s="109">
        <v>504</v>
      </c>
      <c r="O99" s="26">
        <f t="shared" si="5"/>
        <v>502</v>
      </c>
    </row>
    <row r="100" spans="1:15" hidden="1" x14ac:dyDescent="0.2">
      <c r="A100" s="382"/>
      <c r="B100" s="382"/>
      <c r="C100" s="382"/>
      <c r="D100" s="382"/>
      <c r="E100" s="382"/>
      <c r="F100" s="382"/>
      <c r="G100" s="382"/>
      <c r="H100" s="382"/>
      <c r="I100" s="382"/>
      <c r="J100" s="383" t="str">
        <f t="shared" si="4"/>
        <v>324100</v>
      </c>
      <c r="K100" s="232">
        <v>300</v>
      </c>
      <c r="L100" s="232">
        <v>324</v>
      </c>
      <c r="M100" s="232">
        <v>100</v>
      </c>
      <c r="N100" s="109">
        <v>530</v>
      </c>
      <c r="O100" s="26">
        <f t="shared" si="5"/>
        <v>528</v>
      </c>
    </row>
    <row r="101" spans="1:15" hidden="1" x14ac:dyDescent="0.2">
      <c r="A101" s="382"/>
      <c r="B101" s="382"/>
      <c r="C101" s="382"/>
      <c r="D101" s="382"/>
      <c r="E101" s="382"/>
      <c r="F101" s="382"/>
      <c r="G101" s="382"/>
      <c r="H101" s="382"/>
      <c r="I101" s="382"/>
      <c r="J101" s="383" t="str">
        <f t="shared" si="4"/>
        <v>356100</v>
      </c>
      <c r="K101" s="232" t="s">
        <v>38</v>
      </c>
      <c r="L101" s="232">
        <v>356</v>
      </c>
      <c r="M101" s="232">
        <v>100</v>
      </c>
      <c r="N101" s="109">
        <v>572</v>
      </c>
      <c r="O101" s="26">
        <f t="shared" si="5"/>
        <v>570</v>
      </c>
    </row>
    <row r="102" spans="1:15" hidden="1" x14ac:dyDescent="0.2">
      <c r="A102" s="382"/>
      <c r="B102" s="382"/>
      <c r="C102" s="382"/>
      <c r="D102" s="382"/>
      <c r="E102" s="382"/>
      <c r="F102" s="382"/>
      <c r="G102" s="382"/>
      <c r="H102" s="382"/>
      <c r="I102" s="382"/>
      <c r="J102" s="383" t="str">
        <f t="shared" si="4"/>
        <v>356100</v>
      </c>
      <c r="K102" s="232">
        <v>350</v>
      </c>
      <c r="L102" s="232">
        <v>356</v>
      </c>
      <c r="M102" s="232">
        <v>100</v>
      </c>
      <c r="N102" s="109">
        <v>572</v>
      </c>
      <c r="O102" s="26">
        <f t="shared" si="5"/>
        <v>570</v>
      </c>
    </row>
    <row r="103" spans="1:15" hidden="1" x14ac:dyDescent="0.2">
      <c r="A103" s="382"/>
      <c r="B103" s="382"/>
      <c r="C103" s="382"/>
      <c r="D103" s="382"/>
      <c r="E103" s="382"/>
      <c r="F103" s="382"/>
      <c r="G103" s="382"/>
      <c r="H103" s="382"/>
      <c r="I103" s="382"/>
      <c r="J103" s="383" t="str">
        <f t="shared" si="4"/>
        <v>371100</v>
      </c>
      <c r="K103" s="232"/>
      <c r="L103" s="232">
        <v>371</v>
      </c>
      <c r="M103" s="232">
        <v>100</v>
      </c>
      <c r="N103" s="109">
        <v>582</v>
      </c>
      <c r="O103" s="26">
        <f t="shared" si="5"/>
        <v>580</v>
      </c>
    </row>
    <row r="104" spans="1:15" hidden="1" x14ac:dyDescent="0.2">
      <c r="A104" s="382"/>
      <c r="B104" s="382"/>
      <c r="C104" s="382"/>
      <c r="D104" s="382"/>
      <c r="E104" s="382"/>
      <c r="F104" s="382"/>
      <c r="G104" s="382"/>
      <c r="H104" s="382"/>
      <c r="I104" s="382"/>
      <c r="J104" s="383" t="str">
        <f t="shared" si="4"/>
        <v>406100</v>
      </c>
      <c r="K104" s="232">
        <v>400</v>
      </c>
      <c r="L104" s="232">
        <v>406</v>
      </c>
      <c r="M104" s="232">
        <v>100</v>
      </c>
      <c r="N104" s="109">
        <v>622</v>
      </c>
      <c r="O104" s="26">
        <f t="shared" si="5"/>
        <v>620</v>
      </c>
    </row>
    <row r="105" spans="1:15" hidden="1" x14ac:dyDescent="0.2">
      <c r="A105" s="382"/>
      <c r="B105" s="382"/>
      <c r="C105" s="382"/>
      <c r="D105" s="382"/>
      <c r="E105" s="382"/>
      <c r="F105" s="382"/>
      <c r="G105" s="382"/>
      <c r="H105" s="382"/>
      <c r="I105" s="382"/>
      <c r="J105" s="383" t="str">
        <f t="shared" si="4"/>
        <v>426100</v>
      </c>
      <c r="K105" s="232" t="s">
        <v>38</v>
      </c>
      <c r="L105" s="232">
        <v>426</v>
      </c>
      <c r="M105" s="232">
        <v>100</v>
      </c>
      <c r="N105" s="109">
        <v>635</v>
      </c>
      <c r="O105" s="26">
        <f t="shared" si="5"/>
        <v>633</v>
      </c>
    </row>
    <row r="106" spans="1:15" hidden="1" x14ac:dyDescent="0.2">
      <c r="A106" s="382"/>
      <c r="B106" s="382"/>
      <c r="C106" s="382"/>
      <c r="D106" s="382"/>
      <c r="E106" s="382"/>
      <c r="F106" s="382"/>
      <c r="G106" s="382"/>
      <c r="H106" s="382"/>
      <c r="I106" s="382"/>
      <c r="J106" s="383" t="str">
        <f t="shared" si="4"/>
        <v>508100</v>
      </c>
      <c r="K106" s="232">
        <v>500</v>
      </c>
      <c r="L106" s="232">
        <v>508</v>
      </c>
      <c r="M106" s="232">
        <v>100</v>
      </c>
      <c r="N106" s="109">
        <v>722</v>
      </c>
      <c r="O106" s="26">
        <f t="shared" si="5"/>
        <v>720</v>
      </c>
    </row>
    <row r="107" spans="1:15" hidden="1" x14ac:dyDescent="0.2">
      <c r="A107" s="382"/>
      <c r="B107" s="382"/>
      <c r="C107" s="382"/>
      <c r="D107" s="382"/>
      <c r="E107" s="382"/>
      <c r="F107" s="382"/>
      <c r="G107" s="382"/>
      <c r="H107" s="382"/>
      <c r="I107" s="382"/>
      <c r="J107" s="383" t="str">
        <f t="shared" si="4"/>
        <v>533100</v>
      </c>
      <c r="K107" s="232" t="s">
        <v>38</v>
      </c>
      <c r="L107" s="232">
        <v>533</v>
      </c>
      <c r="M107" s="232">
        <v>100</v>
      </c>
      <c r="N107" s="109">
        <v>752</v>
      </c>
      <c r="O107" s="26">
        <f t="shared" si="5"/>
        <v>750</v>
      </c>
    </row>
    <row r="108" spans="1:15" hidden="1" x14ac:dyDescent="0.2">
      <c r="A108" s="382"/>
      <c r="B108" s="382"/>
      <c r="C108" s="382"/>
      <c r="D108" s="382"/>
      <c r="E108" s="382"/>
      <c r="F108" s="382"/>
      <c r="G108" s="382"/>
      <c r="H108" s="382"/>
      <c r="I108" s="382"/>
      <c r="J108" s="383" t="str">
        <f t="shared" si="4"/>
        <v>612100</v>
      </c>
      <c r="K108" s="232">
        <v>600</v>
      </c>
      <c r="L108" s="232">
        <v>612</v>
      </c>
      <c r="M108" s="232">
        <v>100</v>
      </c>
      <c r="N108" s="109">
        <v>831</v>
      </c>
      <c r="O108" s="26">
        <f t="shared" si="5"/>
        <v>829</v>
      </c>
    </row>
    <row r="109" spans="1:15" hidden="1" x14ac:dyDescent="0.2">
      <c r="A109" s="382"/>
      <c r="B109" s="382"/>
      <c r="C109" s="382"/>
      <c r="D109" s="382"/>
      <c r="E109" s="382"/>
      <c r="F109" s="382"/>
      <c r="G109" s="382"/>
      <c r="H109" s="382"/>
      <c r="I109" s="382"/>
      <c r="J109" s="383" t="str">
        <f t="shared" si="4"/>
        <v>630100</v>
      </c>
      <c r="K109" s="232" t="s">
        <v>38</v>
      </c>
      <c r="L109" s="232">
        <v>630</v>
      </c>
      <c r="M109" s="232">
        <v>100</v>
      </c>
      <c r="N109" s="109">
        <v>842</v>
      </c>
      <c r="O109" s="26">
        <f t="shared" ref="O109:O142" si="6">N109-2</f>
        <v>840</v>
      </c>
    </row>
    <row r="110" spans="1:15" hidden="1" x14ac:dyDescent="0.2">
      <c r="A110" s="382"/>
      <c r="B110" s="382"/>
      <c r="C110" s="382"/>
      <c r="D110" s="382"/>
      <c r="E110" s="382"/>
      <c r="F110" s="382"/>
      <c r="G110" s="382"/>
      <c r="H110" s="382"/>
      <c r="I110" s="382"/>
      <c r="J110" s="383" t="str">
        <f t="shared" ref="J110:J143" si="7">CONCATENATE(L110,M110)</f>
        <v>714100</v>
      </c>
      <c r="K110" s="232">
        <v>700</v>
      </c>
      <c r="L110" s="232">
        <v>714</v>
      </c>
      <c r="M110" s="232">
        <v>100</v>
      </c>
      <c r="N110" s="109">
        <v>922</v>
      </c>
      <c r="O110" s="26">
        <f t="shared" si="6"/>
        <v>920</v>
      </c>
    </row>
    <row r="111" spans="1:15" hidden="1" x14ac:dyDescent="0.2">
      <c r="A111" s="382"/>
      <c r="B111" s="382"/>
      <c r="C111" s="382"/>
      <c r="D111" s="382"/>
      <c r="E111" s="382"/>
      <c r="F111" s="382"/>
      <c r="G111" s="382"/>
      <c r="H111" s="382"/>
      <c r="I111" s="382"/>
      <c r="J111" s="383" t="str">
        <f t="shared" si="7"/>
        <v>813100</v>
      </c>
      <c r="K111" s="232">
        <v>800</v>
      </c>
      <c r="L111" s="232">
        <v>813</v>
      </c>
      <c r="M111" s="232">
        <v>100</v>
      </c>
      <c r="N111" s="109">
        <v>1026</v>
      </c>
      <c r="O111" s="26">
        <f t="shared" si="6"/>
        <v>1024</v>
      </c>
    </row>
    <row r="112" spans="1:15" hidden="1" x14ac:dyDescent="0.2">
      <c r="A112" s="382"/>
      <c r="B112" s="382"/>
      <c r="C112" s="382"/>
      <c r="D112" s="382"/>
      <c r="E112" s="382"/>
      <c r="F112" s="382"/>
      <c r="G112" s="382"/>
      <c r="H112" s="382"/>
      <c r="I112" s="382"/>
      <c r="J112" s="383" t="str">
        <f t="shared" si="7"/>
        <v>914100</v>
      </c>
      <c r="K112" s="232">
        <v>900</v>
      </c>
      <c r="L112" s="232">
        <v>914</v>
      </c>
      <c r="M112" s="232">
        <v>100</v>
      </c>
      <c r="N112" s="109">
        <v>1132</v>
      </c>
      <c r="O112" s="26">
        <f t="shared" si="6"/>
        <v>1130</v>
      </c>
    </row>
    <row r="113" spans="1:15" hidden="1" x14ac:dyDescent="0.2">
      <c r="A113" s="382"/>
      <c r="B113" s="382"/>
      <c r="C113" s="382"/>
      <c r="D113" s="382"/>
      <c r="E113" s="382"/>
      <c r="F113" s="382"/>
      <c r="G113" s="382"/>
      <c r="H113" s="382"/>
      <c r="I113" s="382"/>
      <c r="J113" s="383" t="str">
        <f t="shared" si="7"/>
        <v>1016100</v>
      </c>
      <c r="K113" s="232">
        <v>1000</v>
      </c>
      <c r="L113" s="232">
        <v>1016</v>
      </c>
      <c r="M113" s="232">
        <v>100</v>
      </c>
      <c r="N113" s="109">
        <v>1237</v>
      </c>
      <c r="O113" s="26">
        <f t="shared" si="6"/>
        <v>1235</v>
      </c>
    </row>
    <row r="114" spans="1:15" hidden="1" x14ac:dyDescent="0.2">
      <c r="A114" s="382"/>
      <c r="B114" s="382"/>
      <c r="C114" s="382"/>
      <c r="D114" s="382"/>
      <c r="E114" s="382"/>
      <c r="F114" s="382"/>
      <c r="G114" s="382"/>
      <c r="H114" s="382"/>
      <c r="I114" s="382"/>
      <c r="J114" s="383" t="str">
        <f t="shared" si="7"/>
        <v>114120</v>
      </c>
      <c r="K114" s="232">
        <v>100</v>
      </c>
      <c r="L114" s="232">
        <v>114</v>
      </c>
      <c r="M114" s="232">
        <v>120</v>
      </c>
      <c r="N114" s="109">
        <v>371</v>
      </c>
      <c r="O114" s="26">
        <f t="shared" si="6"/>
        <v>369</v>
      </c>
    </row>
    <row r="115" spans="1:15" hidden="1" x14ac:dyDescent="0.2">
      <c r="A115" s="382"/>
      <c r="B115" s="382"/>
      <c r="C115" s="382"/>
      <c r="D115" s="382"/>
      <c r="E115" s="382"/>
      <c r="F115" s="382"/>
      <c r="G115" s="382"/>
      <c r="H115" s="382"/>
      <c r="I115" s="382"/>
      <c r="J115" s="383" t="str">
        <f t="shared" si="7"/>
        <v>127120</v>
      </c>
      <c r="K115" s="232"/>
      <c r="L115" s="232">
        <v>127</v>
      </c>
      <c r="M115" s="232">
        <v>120</v>
      </c>
      <c r="N115" s="109">
        <v>378</v>
      </c>
      <c r="O115" s="26">
        <f t="shared" si="6"/>
        <v>376</v>
      </c>
    </row>
    <row r="116" spans="1:15" hidden="1" x14ac:dyDescent="0.2">
      <c r="A116" s="382"/>
      <c r="B116" s="382"/>
      <c r="C116" s="382"/>
      <c r="D116" s="382"/>
      <c r="E116" s="382"/>
      <c r="F116" s="382"/>
      <c r="G116" s="382"/>
      <c r="H116" s="382"/>
      <c r="I116" s="382"/>
      <c r="J116" s="383" t="str">
        <f t="shared" si="7"/>
        <v>140120</v>
      </c>
      <c r="K116" s="232">
        <v>125</v>
      </c>
      <c r="L116" s="232">
        <v>140</v>
      </c>
      <c r="M116" s="232">
        <v>120</v>
      </c>
      <c r="N116" s="109">
        <v>385</v>
      </c>
      <c r="O116" s="26">
        <f t="shared" si="6"/>
        <v>383</v>
      </c>
    </row>
    <row r="117" spans="1:15" hidden="1" x14ac:dyDescent="0.2">
      <c r="A117" s="382"/>
      <c r="B117" s="382"/>
      <c r="C117" s="382"/>
      <c r="D117" s="382"/>
      <c r="E117" s="382"/>
      <c r="F117" s="382"/>
      <c r="G117" s="382"/>
      <c r="H117" s="382"/>
      <c r="I117" s="382"/>
      <c r="J117" s="383" t="str">
        <f t="shared" si="7"/>
        <v>168120</v>
      </c>
      <c r="K117" s="232">
        <v>150</v>
      </c>
      <c r="L117" s="232">
        <v>168</v>
      </c>
      <c r="M117" s="232">
        <v>120</v>
      </c>
      <c r="N117" s="109">
        <v>424</v>
      </c>
      <c r="O117" s="26">
        <f t="shared" si="6"/>
        <v>422</v>
      </c>
    </row>
    <row r="118" spans="1:15" hidden="1" x14ac:dyDescent="0.2">
      <c r="A118" s="382"/>
      <c r="B118" s="382"/>
      <c r="C118" s="382"/>
      <c r="D118" s="382"/>
      <c r="E118" s="382"/>
      <c r="F118" s="382"/>
      <c r="G118" s="382"/>
      <c r="H118" s="382"/>
      <c r="I118" s="382"/>
      <c r="J118" s="383" t="str">
        <f t="shared" si="7"/>
        <v>178120</v>
      </c>
      <c r="K118" s="232" t="s">
        <v>38</v>
      </c>
      <c r="L118" s="232">
        <v>178</v>
      </c>
      <c r="M118" s="232">
        <v>120</v>
      </c>
      <c r="N118" s="109">
        <v>424</v>
      </c>
      <c r="O118" s="26">
        <f t="shared" si="6"/>
        <v>422</v>
      </c>
    </row>
    <row r="119" spans="1:15" hidden="1" x14ac:dyDescent="0.2">
      <c r="A119" s="382"/>
      <c r="B119" s="382"/>
      <c r="C119" s="382"/>
      <c r="D119" s="382"/>
      <c r="E119" s="382"/>
      <c r="F119" s="382"/>
      <c r="G119" s="382"/>
      <c r="H119" s="382"/>
      <c r="I119" s="382"/>
      <c r="J119" s="383" t="str">
        <f t="shared" si="7"/>
        <v>219120</v>
      </c>
      <c r="K119" s="232">
        <v>200</v>
      </c>
      <c r="L119" s="232">
        <v>219</v>
      </c>
      <c r="M119" s="232">
        <v>120</v>
      </c>
      <c r="N119" s="109">
        <v>464</v>
      </c>
      <c r="O119" s="26">
        <f t="shared" si="6"/>
        <v>462</v>
      </c>
    </row>
    <row r="120" spans="1:15" hidden="1" x14ac:dyDescent="0.2">
      <c r="A120" s="382"/>
      <c r="B120" s="382"/>
      <c r="C120" s="382"/>
      <c r="D120" s="382"/>
      <c r="E120" s="382"/>
      <c r="F120" s="382"/>
      <c r="G120" s="382"/>
      <c r="H120" s="382"/>
      <c r="I120" s="382"/>
      <c r="J120" s="383" t="str">
        <f t="shared" si="7"/>
        <v>230120</v>
      </c>
      <c r="K120" s="232" t="s">
        <v>38</v>
      </c>
      <c r="L120" s="232">
        <v>230</v>
      </c>
      <c r="M120" s="232">
        <v>120</v>
      </c>
      <c r="N120" s="109">
        <v>478</v>
      </c>
      <c r="O120" s="26">
        <f t="shared" si="6"/>
        <v>476</v>
      </c>
    </row>
    <row r="121" spans="1:15" hidden="1" x14ac:dyDescent="0.2">
      <c r="A121" s="382"/>
      <c r="B121" s="382"/>
      <c r="C121" s="382"/>
      <c r="D121" s="382"/>
      <c r="E121" s="382"/>
      <c r="F121" s="382"/>
      <c r="G121" s="382"/>
      <c r="H121" s="382"/>
      <c r="I121" s="382"/>
      <c r="J121" s="383" t="str">
        <f t="shared" si="7"/>
        <v>273120</v>
      </c>
      <c r="K121" s="232">
        <v>250</v>
      </c>
      <c r="L121" s="232">
        <v>273</v>
      </c>
      <c r="M121" s="232">
        <v>120</v>
      </c>
      <c r="N121" s="109">
        <v>530</v>
      </c>
      <c r="O121" s="26">
        <f t="shared" si="6"/>
        <v>528</v>
      </c>
    </row>
    <row r="122" spans="1:15" hidden="1" x14ac:dyDescent="0.2">
      <c r="A122" s="382"/>
      <c r="B122" s="382"/>
      <c r="C122" s="382"/>
      <c r="D122" s="382"/>
      <c r="E122" s="382"/>
      <c r="F122" s="382"/>
      <c r="G122" s="382"/>
      <c r="H122" s="382"/>
      <c r="I122" s="382"/>
      <c r="J122" s="383" t="str">
        <f t="shared" si="7"/>
        <v>289120</v>
      </c>
      <c r="K122" s="232" t="s">
        <v>38</v>
      </c>
      <c r="L122" s="232">
        <v>289</v>
      </c>
      <c r="M122" s="232">
        <v>120</v>
      </c>
      <c r="N122" s="109">
        <v>542</v>
      </c>
      <c r="O122" s="26">
        <f t="shared" si="6"/>
        <v>540</v>
      </c>
    </row>
    <row r="123" spans="1:15" hidden="1" x14ac:dyDescent="0.2">
      <c r="A123" s="382"/>
      <c r="B123" s="382"/>
      <c r="C123" s="382"/>
      <c r="D123" s="382"/>
      <c r="E123" s="382"/>
      <c r="F123" s="382"/>
      <c r="G123" s="382"/>
      <c r="H123" s="382"/>
      <c r="I123" s="382"/>
      <c r="J123" s="383" t="str">
        <f t="shared" si="7"/>
        <v>324120</v>
      </c>
      <c r="K123" s="232">
        <v>300</v>
      </c>
      <c r="L123" s="232">
        <v>324</v>
      </c>
      <c r="M123" s="232">
        <v>120</v>
      </c>
      <c r="N123" s="109">
        <v>582</v>
      </c>
      <c r="O123" s="26">
        <f t="shared" si="6"/>
        <v>580</v>
      </c>
    </row>
    <row r="124" spans="1:15" hidden="1" x14ac:dyDescent="0.2">
      <c r="A124" s="382"/>
      <c r="B124" s="382"/>
      <c r="C124" s="382"/>
      <c r="D124" s="382"/>
      <c r="E124" s="382"/>
      <c r="F124" s="382"/>
      <c r="G124" s="382"/>
      <c r="H124" s="382"/>
      <c r="I124" s="382"/>
      <c r="J124" s="383" t="str">
        <f t="shared" si="7"/>
        <v>356120</v>
      </c>
      <c r="K124" s="232" t="s">
        <v>38</v>
      </c>
      <c r="L124" s="232">
        <v>356</v>
      </c>
      <c r="M124" s="232">
        <v>120</v>
      </c>
      <c r="N124" s="109">
        <v>612</v>
      </c>
      <c r="O124" s="26">
        <f t="shared" si="6"/>
        <v>610</v>
      </c>
    </row>
    <row r="125" spans="1:15" hidden="1" x14ac:dyDescent="0.2">
      <c r="A125" s="382"/>
      <c r="B125" s="382"/>
      <c r="C125" s="382"/>
      <c r="D125" s="382"/>
      <c r="E125" s="382"/>
      <c r="F125" s="382"/>
      <c r="G125" s="382"/>
      <c r="H125" s="382"/>
      <c r="I125" s="382"/>
      <c r="J125" s="383" t="str">
        <f t="shared" si="7"/>
        <v>356120</v>
      </c>
      <c r="K125" s="232">
        <v>350</v>
      </c>
      <c r="L125" s="232">
        <v>356</v>
      </c>
      <c r="M125" s="232">
        <v>120</v>
      </c>
      <c r="N125" s="109">
        <v>612</v>
      </c>
      <c r="O125" s="26">
        <f t="shared" si="6"/>
        <v>610</v>
      </c>
    </row>
    <row r="126" spans="1:15" hidden="1" x14ac:dyDescent="0.2">
      <c r="A126" s="382"/>
      <c r="B126" s="382"/>
      <c r="C126" s="382"/>
      <c r="D126" s="382"/>
      <c r="E126" s="382"/>
      <c r="F126" s="382"/>
      <c r="G126" s="382"/>
      <c r="H126" s="382"/>
      <c r="I126" s="382"/>
      <c r="J126" s="383" t="str">
        <f t="shared" si="7"/>
        <v>371120</v>
      </c>
      <c r="K126" s="232" t="s">
        <v>38</v>
      </c>
      <c r="L126" s="232">
        <v>371</v>
      </c>
      <c r="M126" s="232">
        <v>120</v>
      </c>
      <c r="N126" s="109">
        <v>622</v>
      </c>
      <c r="O126" s="26">
        <f t="shared" si="6"/>
        <v>620</v>
      </c>
    </row>
    <row r="127" spans="1:15" hidden="1" x14ac:dyDescent="0.2">
      <c r="A127" s="382"/>
      <c r="B127" s="382"/>
      <c r="C127" s="382"/>
      <c r="D127" s="382"/>
      <c r="E127" s="382"/>
      <c r="F127" s="382"/>
      <c r="G127" s="382"/>
      <c r="H127" s="382"/>
      <c r="I127" s="382"/>
      <c r="J127" s="383" t="str">
        <f t="shared" si="7"/>
        <v>406120</v>
      </c>
      <c r="K127" s="232">
        <v>400</v>
      </c>
      <c r="L127" s="232">
        <v>406</v>
      </c>
      <c r="M127" s="232">
        <v>120</v>
      </c>
      <c r="N127" s="109">
        <v>661</v>
      </c>
      <c r="O127" s="26">
        <f t="shared" si="6"/>
        <v>659</v>
      </c>
    </row>
    <row r="128" spans="1:15" hidden="1" x14ac:dyDescent="0.2">
      <c r="A128" s="382"/>
      <c r="B128" s="382"/>
      <c r="C128" s="382"/>
      <c r="D128" s="382"/>
      <c r="E128" s="382"/>
      <c r="F128" s="382"/>
      <c r="G128" s="382"/>
      <c r="H128" s="382"/>
      <c r="I128" s="382"/>
      <c r="J128" s="383" t="str">
        <f t="shared" si="7"/>
        <v>426120</v>
      </c>
      <c r="K128" s="232" t="s">
        <v>38</v>
      </c>
      <c r="L128" s="232">
        <v>426</v>
      </c>
      <c r="M128" s="232">
        <v>120</v>
      </c>
      <c r="N128" s="109">
        <v>675</v>
      </c>
      <c r="O128" s="26">
        <f t="shared" si="6"/>
        <v>673</v>
      </c>
    </row>
    <row r="129" spans="1:15" hidden="1" x14ac:dyDescent="0.2">
      <c r="A129" s="382"/>
      <c r="B129" s="382"/>
      <c r="C129" s="382"/>
      <c r="D129" s="382"/>
      <c r="E129" s="382"/>
      <c r="F129" s="382"/>
      <c r="G129" s="382"/>
      <c r="H129" s="382"/>
      <c r="I129" s="382"/>
      <c r="J129" s="383" t="str">
        <f t="shared" si="7"/>
        <v>508120</v>
      </c>
      <c r="K129" s="232">
        <v>500</v>
      </c>
      <c r="L129" s="232">
        <v>508</v>
      </c>
      <c r="M129" s="232">
        <v>120</v>
      </c>
      <c r="N129" s="109">
        <v>768</v>
      </c>
      <c r="O129" s="26">
        <f t="shared" si="6"/>
        <v>766</v>
      </c>
    </row>
    <row r="130" spans="1:15" hidden="1" x14ac:dyDescent="0.2">
      <c r="A130" s="382"/>
      <c r="B130" s="382"/>
      <c r="C130" s="382"/>
      <c r="D130" s="382"/>
      <c r="E130" s="382"/>
      <c r="F130" s="382"/>
      <c r="G130" s="382"/>
      <c r="H130" s="382"/>
      <c r="I130" s="382"/>
      <c r="J130" s="383" t="str">
        <f t="shared" si="7"/>
        <v>533120</v>
      </c>
      <c r="K130" s="232" t="s">
        <v>38</v>
      </c>
      <c r="L130" s="232">
        <v>533</v>
      </c>
      <c r="M130" s="232">
        <v>120</v>
      </c>
      <c r="N130" s="109">
        <v>792</v>
      </c>
      <c r="O130" s="26">
        <f t="shared" si="6"/>
        <v>790</v>
      </c>
    </row>
    <row r="131" spans="1:15" hidden="1" x14ac:dyDescent="0.2">
      <c r="A131" s="382"/>
      <c r="B131" s="382"/>
      <c r="C131" s="382"/>
      <c r="D131" s="382"/>
      <c r="E131" s="382"/>
      <c r="F131" s="382"/>
      <c r="G131" s="382"/>
      <c r="H131" s="382"/>
      <c r="I131" s="382"/>
      <c r="J131" s="383" t="str">
        <f t="shared" si="7"/>
        <v>612120</v>
      </c>
      <c r="K131" s="232">
        <v>600</v>
      </c>
      <c r="L131" s="232">
        <v>612</v>
      </c>
      <c r="M131" s="232">
        <v>120</v>
      </c>
      <c r="N131" s="109">
        <v>872</v>
      </c>
      <c r="O131" s="26">
        <f t="shared" si="6"/>
        <v>870</v>
      </c>
    </row>
    <row r="132" spans="1:15" hidden="1" x14ac:dyDescent="0.2">
      <c r="A132" s="382"/>
      <c r="B132" s="382"/>
      <c r="C132" s="382"/>
      <c r="D132" s="382"/>
      <c r="E132" s="382"/>
      <c r="F132" s="382"/>
      <c r="G132" s="382"/>
      <c r="H132" s="382"/>
      <c r="I132" s="382"/>
      <c r="J132" s="383" t="str">
        <f t="shared" si="7"/>
        <v>630120</v>
      </c>
      <c r="K132" s="232" t="s">
        <v>38</v>
      </c>
      <c r="L132" s="232">
        <v>630</v>
      </c>
      <c r="M132" s="232">
        <v>120</v>
      </c>
      <c r="N132" s="109">
        <v>882</v>
      </c>
      <c r="O132" s="26">
        <f t="shared" si="6"/>
        <v>880</v>
      </c>
    </row>
    <row r="133" spans="1:15" hidden="1" x14ac:dyDescent="0.2">
      <c r="A133" s="382"/>
      <c r="B133" s="382"/>
      <c r="C133" s="382"/>
      <c r="D133" s="382"/>
      <c r="E133" s="382"/>
      <c r="F133" s="382"/>
      <c r="G133" s="382"/>
      <c r="H133" s="382"/>
      <c r="I133" s="382"/>
      <c r="J133" s="383" t="str">
        <f t="shared" si="7"/>
        <v>714120</v>
      </c>
      <c r="K133" s="232">
        <v>700</v>
      </c>
      <c r="L133" s="232">
        <v>714</v>
      </c>
      <c r="M133" s="232">
        <v>120</v>
      </c>
      <c r="N133" s="109">
        <v>975</v>
      </c>
      <c r="O133" s="26">
        <f t="shared" si="6"/>
        <v>973</v>
      </c>
    </row>
    <row r="134" spans="1:15" hidden="1" x14ac:dyDescent="0.2">
      <c r="A134" s="382"/>
      <c r="B134" s="382"/>
      <c r="C134" s="382"/>
      <c r="D134" s="382"/>
      <c r="E134" s="382"/>
      <c r="F134" s="382"/>
      <c r="G134" s="382"/>
      <c r="H134" s="382"/>
      <c r="I134" s="382"/>
      <c r="J134" s="383" t="str">
        <f t="shared" si="7"/>
        <v>813120</v>
      </c>
      <c r="K134" s="232">
        <v>800</v>
      </c>
      <c r="L134" s="232">
        <v>813</v>
      </c>
      <c r="M134" s="232">
        <v>120</v>
      </c>
      <c r="N134" s="109">
        <v>1067</v>
      </c>
      <c r="O134" s="26">
        <f t="shared" si="6"/>
        <v>1065</v>
      </c>
    </row>
    <row r="135" spans="1:15" hidden="1" x14ac:dyDescent="0.2">
      <c r="A135" s="382"/>
      <c r="B135" s="382"/>
      <c r="C135" s="382"/>
      <c r="D135" s="382"/>
      <c r="E135" s="382"/>
      <c r="F135" s="382"/>
      <c r="G135" s="382"/>
      <c r="H135" s="382"/>
      <c r="I135" s="382"/>
      <c r="J135" s="383" t="str">
        <f t="shared" si="7"/>
        <v>914120</v>
      </c>
      <c r="K135" s="232">
        <v>900</v>
      </c>
      <c r="L135" s="232">
        <v>914</v>
      </c>
      <c r="M135" s="232">
        <v>120</v>
      </c>
      <c r="N135" s="109">
        <v>1172</v>
      </c>
      <c r="O135" s="26">
        <f t="shared" si="6"/>
        <v>1170</v>
      </c>
    </row>
    <row r="136" spans="1:15" hidden="1" x14ac:dyDescent="0.2">
      <c r="A136" s="382"/>
      <c r="B136" s="382"/>
      <c r="C136" s="382"/>
      <c r="D136" s="382"/>
      <c r="E136" s="382"/>
      <c r="F136" s="382"/>
      <c r="G136" s="382"/>
      <c r="H136" s="382"/>
      <c r="I136" s="382"/>
      <c r="J136" s="383" t="str">
        <f t="shared" si="7"/>
        <v>1016120</v>
      </c>
      <c r="K136" s="232">
        <v>1000</v>
      </c>
      <c r="L136" s="232">
        <v>1016</v>
      </c>
      <c r="M136" s="232">
        <v>120</v>
      </c>
      <c r="N136" s="109">
        <v>1277</v>
      </c>
      <c r="O136" s="26">
        <f t="shared" si="6"/>
        <v>1275</v>
      </c>
    </row>
    <row r="137" spans="1:15" hidden="1" x14ac:dyDescent="0.2">
      <c r="A137" s="382"/>
      <c r="B137" s="382"/>
      <c r="C137" s="382"/>
      <c r="D137" s="382"/>
      <c r="E137" s="382"/>
      <c r="F137" s="382"/>
      <c r="G137" s="382"/>
      <c r="H137" s="382"/>
      <c r="I137" s="382"/>
      <c r="J137" s="383" t="str">
        <f t="shared" si="7"/>
        <v>114140</v>
      </c>
      <c r="K137" s="232"/>
      <c r="L137" s="232">
        <v>114</v>
      </c>
      <c r="M137" s="232">
        <v>140</v>
      </c>
      <c r="N137" s="109">
        <v>411</v>
      </c>
      <c r="O137" s="26">
        <f t="shared" si="6"/>
        <v>409</v>
      </c>
    </row>
    <row r="138" spans="1:15" hidden="1" x14ac:dyDescent="0.2">
      <c r="A138" s="382"/>
      <c r="B138" s="382"/>
      <c r="C138" s="382"/>
      <c r="D138" s="382"/>
      <c r="E138" s="382"/>
      <c r="F138" s="382"/>
      <c r="G138" s="382"/>
      <c r="H138" s="382"/>
      <c r="I138" s="382"/>
      <c r="J138" s="383" t="str">
        <f t="shared" si="7"/>
        <v>127140</v>
      </c>
      <c r="K138" s="232"/>
      <c r="L138" s="232">
        <v>127</v>
      </c>
      <c r="M138" s="232">
        <v>140</v>
      </c>
      <c r="N138" s="109">
        <v>424</v>
      </c>
      <c r="O138" s="26">
        <f t="shared" si="6"/>
        <v>422</v>
      </c>
    </row>
    <row r="139" spans="1:15" hidden="1" x14ac:dyDescent="0.2">
      <c r="A139" s="382"/>
      <c r="B139" s="382"/>
      <c r="C139" s="382"/>
      <c r="D139" s="382"/>
      <c r="E139" s="382"/>
      <c r="F139" s="382"/>
      <c r="G139" s="382"/>
      <c r="H139" s="382"/>
      <c r="I139" s="382"/>
      <c r="J139" s="383" t="str">
        <f t="shared" si="7"/>
        <v>140140</v>
      </c>
      <c r="K139" s="232">
        <v>125</v>
      </c>
      <c r="L139" s="232">
        <v>140</v>
      </c>
      <c r="M139" s="232">
        <v>140</v>
      </c>
      <c r="N139" s="109">
        <v>436</v>
      </c>
      <c r="O139" s="26">
        <f t="shared" si="6"/>
        <v>434</v>
      </c>
    </row>
    <row r="140" spans="1:15" hidden="1" x14ac:dyDescent="0.2">
      <c r="A140" s="382"/>
      <c r="B140" s="382"/>
      <c r="C140" s="382"/>
      <c r="D140" s="382"/>
      <c r="E140" s="382"/>
      <c r="F140" s="382"/>
      <c r="G140" s="382"/>
      <c r="H140" s="382"/>
      <c r="I140" s="382"/>
      <c r="J140" s="383" t="str">
        <f t="shared" si="7"/>
        <v>168140</v>
      </c>
      <c r="K140" s="232">
        <v>150</v>
      </c>
      <c r="L140" s="232">
        <v>168</v>
      </c>
      <c r="M140" s="232">
        <v>140</v>
      </c>
      <c r="N140" s="109">
        <v>464</v>
      </c>
      <c r="O140" s="26">
        <f t="shared" si="6"/>
        <v>462</v>
      </c>
    </row>
    <row r="141" spans="1:15" hidden="1" x14ac:dyDescent="0.2">
      <c r="A141" s="382"/>
      <c r="B141" s="382"/>
      <c r="C141" s="382"/>
      <c r="D141" s="382"/>
      <c r="E141" s="382"/>
      <c r="F141" s="382"/>
      <c r="G141" s="382"/>
      <c r="H141" s="382"/>
      <c r="I141" s="382"/>
      <c r="J141" s="383" t="str">
        <f t="shared" si="7"/>
        <v>178140</v>
      </c>
      <c r="K141" s="232"/>
      <c r="L141" s="232">
        <v>178</v>
      </c>
      <c r="M141" s="232">
        <v>140</v>
      </c>
      <c r="N141" s="109">
        <v>478</v>
      </c>
      <c r="O141" s="26">
        <f t="shared" si="6"/>
        <v>476</v>
      </c>
    </row>
    <row r="142" spans="1:15" hidden="1" x14ac:dyDescent="0.2">
      <c r="A142" s="382"/>
      <c r="B142" s="382"/>
      <c r="C142" s="382"/>
      <c r="D142" s="382"/>
      <c r="E142" s="382"/>
      <c r="F142" s="382"/>
      <c r="G142" s="382"/>
      <c r="H142" s="382"/>
      <c r="I142" s="382"/>
      <c r="J142" s="383" t="str">
        <f t="shared" si="7"/>
        <v>219140</v>
      </c>
      <c r="K142" s="232">
        <v>200</v>
      </c>
      <c r="L142" s="232">
        <v>219</v>
      </c>
      <c r="M142" s="232">
        <v>140</v>
      </c>
      <c r="N142" s="109">
        <v>517</v>
      </c>
      <c r="O142" s="26">
        <f t="shared" si="6"/>
        <v>515</v>
      </c>
    </row>
    <row r="143" spans="1:15" hidden="1" x14ac:dyDescent="0.2">
      <c r="A143" s="382"/>
      <c r="B143" s="382"/>
      <c r="C143" s="382"/>
      <c r="D143" s="382"/>
      <c r="E143" s="382"/>
      <c r="F143" s="382"/>
      <c r="G143" s="382"/>
      <c r="H143" s="382"/>
      <c r="I143" s="382"/>
      <c r="J143" s="383" t="str">
        <f t="shared" si="7"/>
        <v>230140</v>
      </c>
      <c r="K143" s="232"/>
      <c r="L143" s="232">
        <v>230</v>
      </c>
      <c r="M143" s="232">
        <v>140</v>
      </c>
      <c r="N143" s="109">
        <v>530</v>
      </c>
      <c r="O143" s="26">
        <f t="shared" ref="O143:O181" si="8">N143-2</f>
        <v>528</v>
      </c>
    </row>
    <row r="144" spans="1:15" hidden="1" x14ac:dyDescent="0.2">
      <c r="A144" s="382"/>
      <c r="B144" s="382"/>
      <c r="C144" s="382"/>
      <c r="D144" s="382"/>
      <c r="E144" s="382"/>
      <c r="F144" s="382"/>
      <c r="G144" s="382"/>
      <c r="H144" s="382"/>
      <c r="I144" s="382"/>
      <c r="J144" s="383" t="str">
        <f t="shared" ref="J144:J181" si="9">CONCATENATE(L144,M144)</f>
        <v>273140</v>
      </c>
      <c r="K144" s="232">
        <v>250</v>
      </c>
      <c r="L144" s="232">
        <v>273</v>
      </c>
      <c r="M144" s="232">
        <v>140</v>
      </c>
      <c r="N144" s="109">
        <v>568</v>
      </c>
      <c r="O144" s="26">
        <f t="shared" si="8"/>
        <v>566</v>
      </c>
    </row>
    <row r="145" spans="1:15" hidden="1" x14ac:dyDescent="0.2">
      <c r="A145" s="382"/>
      <c r="B145" s="382"/>
      <c r="C145" s="382"/>
      <c r="D145" s="382"/>
      <c r="E145" s="382"/>
      <c r="F145" s="382"/>
      <c r="G145" s="382"/>
      <c r="H145" s="382"/>
      <c r="I145" s="382"/>
      <c r="J145" s="383" t="str">
        <f t="shared" si="9"/>
        <v>289140</v>
      </c>
      <c r="K145" s="232"/>
      <c r="L145" s="232">
        <v>289</v>
      </c>
      <c r="M145" s="232">
        <v>140</v>
      </c>
      <c r="N145" s="109">
        <v>582</v>
      </c>
      <c r="O145" s="26">
        <f t="shared" si="8"/>
        <v>580</v>
      </c>
    </row>
    <row r="146" spans="1:15" hidden="1" x14ac:dyDescent="0.2">
      <c r="A146" s="382"/>
      <c r="B146" s="382"/>
      <c r="C146" s="382"/>
      <c r="D146" s="382"/>
      <c r="E146" s="382"/>
      <c r="F146" s="382"/>
      <c r="G146" s="382"/>
      <c r="H146" s="382"/>
      <c r="I146" s="382"/>
      <c r="J146" s="383" t="str">
        <f t="shared" si="9"/>
        <v>324140</v>
      </c>
      <c r="K146" s="232">
        <v>300</v>
      </c>
      <c r="L146" s="232">
        <v>324</v>
      </c>
      <c r="M146" s="232">
        <v>140</v>
      </c>
      <c r="N146" s="109">
        <v>622</v>
      </c>
      <c r="O146" s="26">
        <f t="shared" si="8"/>
        <v>620</v>
      </c>
    </row>
    <row r="147" spans="1:15" hidden="1" x14ac:dyDescent="0.2">
      <c r="A147" s="382"/>
      <c r="B147" s="382"/>
      <c r="C147" s="382"/>
      <c r="D147" s="382"/>
      <c r="E147" s="382"/>
      <c r="F147" s="382"/>
      <c r="G147" s="382"/>
      <c r="H147" s="382"/>
      <c r="I147" s="382"/>
      <c r="J147" s="383" t="str">
        <f t="shared" si="9"/>
        <v>356140</v>
      </c>
      <c r="K147" s="232" t="s">
        <v>38</v>
      </c>
      <c r="L147" s="232">
        <v>356</v>
      </c>
      <c r="M147" s="232">
        <v>140</v>
      </c>
      <c r="N147" s="109">
        <v>647</v>
      </c>
      <c r="O147" s="26">
        <f t="shared" si="8"/>
        <v>645</v>
      </c>
    </row>
    <row r="148" spans="1:15" hidden="1" x14ac:dyDescent="0.2">
      <c r="A148" s="382"/>
      <c r="B148" s="382"/>
      <c r="C148" s="382"/>
      <c r="D148" s="382"/>
      <c r="E148" s="382"/>
      <c r="F148" s="382"/>
      <c r="G148" s="382"/>
      <c r="H148" s="382"/>
      <c r="I148" s="382"/>
      <c r="J148" s="383" t="str">
        <f t="shared" si="9"/>
        <v>356140</v>
      </c>
      <c r="K148" s="232">
        <v>350</v>
      </c>
      <c r="L148" s="232">
        <v>356</v>
      </c>
      <c r="M148" s="232">
        <v>140</v>
      </c>
      <c r="N148" s="109">
        <v>647</v>
      </c>
      <c r="O148" s="26">
        <f t="shared" si="8"/>
        <v>645</v>
      </c>
    </row>
    <row r="149" spans="1:15" hidden="1" x14ac:dyDescent="0.2">
      <c r="A149" s="382"/>
      <c r="B149" s="382"/>
      <c r="C149" s="382"/>
      <c r="D149" s="382"/>
      <c r="E149" s="382"/>
      <c r="F149" s="382"/>
      <c r="G149" s="382"/>
      <c r="H149" s="382"/>
      <c r="I149" s="382"/>
      <c r="J149" s="383" t="str">
        <f t="shared" si="9"/>
        <v>371140</v>
      </c>
      <c r="K149" s="232" t="s">
        <v>38</v>
      </c>
      <c r="L149" s="232">
        <v>371</v>
      </c>
      <c r="M149" s="232">
        <v>140</v>
      </c>
      <c r="N149" s="109">
        <v>661</v>
      </c>
      <c r="O149" s="26">
        <f t="shared" si="8"/>
        <v>659</v>
      </c>
    </row>
    <row r="150" spans="1:15" hidden="1" x14ac:dyDescent="0.2">
      <c r="A150" s="382"/>
      <c r="B150" s="382"/>
      <c r="C150" s="382"/>
      <c r="D150" s="382"/>
      <c r="E150" s="382"/>
      <c r="F150" s="382"/>
      <c r="G150" s="382"/>
      <c r="H150" s="382"/>
      <c r="I150" s="382"/>
      <c r="J150" s="383" t="str">
        <f t="shared" si="9"/>
        <v>406140</v>
      </c>
      <c r="K150" s="232">
        <v>400</v>
      </c>
      <c r="L150" s="232">
        <v>406</v>
      </c>
      <c r="M150" s="232">
        <v>140</v>
      </c>
      <c r="N150" s="109">
        <v>702</v>
      </c>
      <c r="O150" s="26">
        <f t="shared" si="8"/>
        <v>700</v>
      </c>
    </row>
    <row r="151" spans="1:15" hidden="1" x14ac:dyDescent="0.2">
      <c r="A151" s="382"/>
      <c r="B151" s="382"/>
      <c r="C151" s="382"/>
      <c r="D151" s="382"/>
      <c r="E151" s="382"/>
      <c r="F151" s="382"/>
      <c r="G151" s="382"/>
      <c r="H151" s="382"/>
      <c r="I151" s="382"/>
      <c r="J151" s="383" t="str">
        <f t="shared" si="9"/>
        <v>426140</v>
      </c>
      <c r="K151" s="232" t="s">
        <v>38</v>
      </c>
      <c r="L151" s="232">
        <v>426</v>
      </c>
      <c r="M151" s="232">
        <v>140</v>
      </c>
      <c r="N151" s="109">
        <v>712</v>
      </c>
      <c r="O151" s="26">
        <f t="shared" si="8"/>
        <v>710</v>
      </c>
    </row>
    <row r="152" spans="1:15" hidden="1" x14ac:dyDescent="0.2">
      <c r="A152" s="382"/>
      <c r="B152" s="382"/>
      <c r="C152" s="382"/>
      <c r="D152" s="382"/>
      <c r="E152" s="382"/>
      <c r="F152" s="382"/>
      <c r="G152" s="382"/>
      <c r="H152" s="382"/>
      <c r="I152" s="382"/>
      <c r="J152" s="383" t="str">
        <f t="shared" si="9"/>
        <v>508140</v>
      </c>
      <c r="K152" s="232">
        <v>500</v>
      </c>
      <c r="L152" s="232">
        <v>508</v>
      </c>
      <c r="M152" s="232">
        <v>140</v>
      </c>
      <c r="N152" s="109">
        <v>802</v>
      </c>
      <c r="O152" s="26">
        <f t="shared" si="8"/>
        <v>800</v>
      </c>
    </row>
    <row r="153" spans="1:15" hidden="1" x14ac:dyDescent="0.2">
      <c r="A153" s="382"/>
      <c r="B153" s="382"/>
      <c r="C153" s="382"/>
      <c r="D153" s="382"/>
      <c r="E153" s="382"/>
      <c r="F153" s="382"/>
      <c r="G153" s="382"/>
      <c r="H153" s="382"/>
      <c r="I153" s="382"/>
      <c r="J153" s="383" t="str">
        <f t="shared" si="9"/>
        <v>533140</v>
      </c>
      <c r="K153" s="232" t="s">
        <v>38</v>
      </c>
      <c r="L153" s="232">
        <v>533</v>
      </c>
      <c r="M153" s="232">
        <v>140</v>
      </c>
      <c r="N153" s="109">
        <v>831</v>
      </c>
      <c r="O153" s="26">
        <f t="shared" si="8"/>
        <v>829</v>
      </c>
    </row>
    <row r="154" spans="1:15" hidden="1" x14ac:dyDescent="0.2">
      <c r="A154" s="382"/>
      <c r="B154" s="382"/>
      <c r="C154" s="382"/>
      <c r="D154" s="382"/>
      <c r="E154" s="382"/>
      <c r="F154" s="382"/>
      <c r="G154" s="382"/>
      <c r="H154" s="382"/>
      <c r="I154" s="382"/>
      <c r="J154" s="383" t="str">
        <f t="shared" si="9"/>
        <v>612140</v>
      </c>
      <c r="K154" s="232">
        <v>600</v>
      </c>
      <c r="L154" s="232">
        <v>612</v>
      </c>
      <c r="M154" s="232">
        <v>140</v>
      </c>
      <c r="N154" s="109">
        <v>912</v>
      </c>
      <c r="O154" s="26">
        <f t="shared" si="8"/>
        <v>910</v>
      </c>
    </row>
    <row r="155" spans="1:15" hidden="1" x14ac:dyDescent="0.2">
      <c r="A155" s="382"/>
      <c r="B155" s="382"/>
      <c r="C155" s="382"/>
      <c r="D155" s="382"/>
      <c r="E155" s="382"/>
      <c r="F155" s="382"/>
      <c r="G155" s="382"/>
      <c r="H155" s="382"/>
      <c r="I155" s="382"/>
      <c r="J155" s="383" t="str">
        <f t="shared" si="9"/>
        <v>630140</v>
      </c>
      <c r="K155" s="232" t="s">
        <v>38</v>
      </c>
      <c r="L155" s="232">
        <v>630</v>
      </c>
      <c r="M155" s="232">
        <v>140</v>
      </c>
      <c r="N155" s="109">
        <v>922</v>
      </c>
      <c r="O155" s="26">
        <f t="shared" si="8"/>
        <v>920</v>
      </c>
    </row>
    <row r="156" spans="1:15" hidden="1" x14ac:dyDescent="0.2">
      <c r="A156" s="382"/>
      <c r="B156" s="382"/>
      <c r="C156" s="382"/>
      <c r="D156" s="382"/>
      <c r="E156" s="382"/>
      <c r="F156" s="382"/>
      <c r="G156" s="382"/>
      <c r="H156" s="382"/>
      <c r="I156" s="382"/>
      <c r="J156" s="383" t="str">
        <f t="shared" si="9"/>
        <v>714140</v>
      </c>
      <c r="K156" s="232">
        <v>700</v>
      </c>
      <c r="L156" s="232">
        <v>714</v>
      </c>
      <c r="M156" s="232">
        <v>140</v>
      </c>
      <c r="N156" s="109">
        <v>1012</v>
      </c>
      <c r="O156" s="26">
        <f t="shared" si="8"/>
        <v>1010</v>
      </c>
    </row>
    <row r="157" spans="1:15" hidden="1" x14ac:dyDescent="0.2">
      <c r="A157" s="382"/>
      <c r="B157" s="382"/>
      <c r="C157" s="382"/>
      <c r="D157" s="382"/>
      <c r="E157" s="382"/>
      <c r="F157" s="382"/>
      <c r="G157" s="382"/>
      <c r="H157" s="382"/>
      <c r="I157" s="382"/>
      <c r="J157" s="383" t="str">
        <f t="shared" si="9"/>
        <v>813140</v>
      </c>
      <c r="K157" s="232">
        <v>800</v>
      </c>
      <c r="L157" s="232">
        <v>813</v>
      </c>
      <c r="M157" s="232">
        <v>140</v>
      </c>
      <c r="N157" s="109">
        <v>1107</v>
      </c>
      <c r="O157" s="26">
        <f t="shared" si="8"/>
        <v>1105</v>
      </c>
    </row>
    <row r="158" spans="1:15" hidden="1" x14ac:dyDescent="0.2">
      <c r="A158" s="382"/>
      <c r="B158" s="382"/>
      <c r="C158" s="382"/>
      <c r="D158" s="382"/>
      <c r="E158" s="382"/>
      <c r="F158" s="382"/>
      <c r="G158" s="382"/>
      <c r="H158" s="382"/>
      <c r="I158" s="382"/>
      <c r="J158" s="383" t="str">
        <f t="shared" si="9"/>
        <v>914140</v>
      </c>
      <c r="K158" s="232">
        <v>900</v>
      </c>
      <c r="L158" s="232">
        <v>914</v>
      </c>
      <c r="M158" s="232">
        <v>140</v>
      </c>
      <c r="N158" s="109">
        <v>1212</v>
      </c>
      <c r="O158" s="26">
        <f t="shared" si="8"/>
        <v>1210</v>
      </c>
    </row>
    <row r="159" spans="1:15" hidden="1" x14ac:dyDescent="0.2">
      <c r="A159" s="382"/>
      <c r="B159" s="382"/>
      <c r="C159" s="382"/>
      <c r="D159" s="382"/>
      <c r="E159" s="382"/>
      <c r="F159" s="382"/>
      <c r="G159" s="382"/>
      <c r="H159" s="382"/>
      <c r="I159" s="382"/>
      <c r="J159" s="383" t="str">
        <f t="shared" si="9"/>
        <v>1016140</v>
      </c>
      <c r="K159" s="232">
        <v>1000</v>
      </c>
      <c r="L159" s="232">
        <v>1016</v>
      </c>
      <c r="M159" s="232">
        <v>140</v>
      </c>
      <c r="N159" s="109">
        <v>1317</v>
      </c>
      <c r="O159" s="26">
        <f t="shared" si="8"/>
        <v>1315</v>
      </c>
    </row>
    <row r="160" spans="1:15" hidden="1" x14ac:dyDescent="0.2">
      <c r="A160" s="382"/>
      <c r="B160" s="382"/>
      <c r="C160" s="382"/>
      <c r="D160" s="382"/>
      <c r="E160" s="382"/>
      <c r="F160" s="382"/>
      <c r="G160" s="382"/>
      <c r="H160" s="382"/>
      <c r="I160" s="382"/>
      <c r="J160" s="383" t="str">
        <f t="shared" si="9"/>
        <v>114160</v>
      </c>
      <c r="K160" s="232"/>
      <c r="L160" s="232">
        <v>114</v>
      </c>
      <c r="M160" s="232">
        <v>160</v>
      </c>
      <c r="N160" s="109">
        <v>451</v>
      </c>
      <c r="O160" s="26">
        <f t="shared" si="8"/>
        <v>449</v>
      </c>
    </row>
    <row r="161" spans="1:15" hidden="1" x14ac:dyDescent="0.2">
      <c r="A161" s="382"/>
      <c r="B161" s="382"/>
      <c r="C161" s="382"/>
      <c r="D161" s="382"/>
      <c r="E161" s="382"/>
      <c r="F161" s="382"/>
      <c r="G161" s="382"/>
      <c r="H161" s="382"/>
      <c r="I161" s="382"/>
      <c r="J161" s="383" t="str">
        <f t="shared" si="9"/>
        <v>127160</v>
      </c>
      <c r="K161" s="232"/>
      <c r="L161" s="232">
        <v>127</v>
      </c>
      <c r="M161" s="232">
        <v>160</v>
      </c>
      <c r="N161" s="109">
        <v>464</v>
      </c>
      <c r="O161" s="26">
        <f t="shared" si="8"/>
        <v>462</v>
      </c>
    </row>
    <row r="162" spans="1:15" hidden="1" x14ac:dyDescent="0.2">
      <c r="A162" s="382"/>
      <c r="B162" s="382"/>
      <c r="C162" s="382"/>
      <c r="D162" s="382"/>
      <c r="E162" s="382"/>
      <c r="F162" s="382"/>
      <c r="G162" s="382"/>
      <c r="H162" s="382"/>
      <c r="I162" s="382"/>
      <c r="J162" s="383" t="str">
        <f t="shared" si="9"/>
        <v>140160</v>
      </c>
      <c r="K162" s="232"/>
      <c r="L162" s="232">
        <v>140</v>
      </c>
      <c r="M162" s="232">
        <v>160</v>
      </c>
      <c r="N162" s="109">
        <v>478</v>
      </c>
      <c r="O162" s="26">
        <f t="shared" si="8"/>
        <v>476</v>
      </c>
    </row>
    <row r="163" spans="1:15" hidden="1" x14ac:dyDescent="0.2">
      <c r="A163" s="382"/>
      <c r="B163" s="382"/>
      <c r="C163" s="382"/>
      <c r="D163" s="382"/>
      <c r="E163" s="382"/>
      <c r="F163" s="382"/>
      <c r="G163" s="382"/>
      <c r="H163" s="382"/>
      <c r="I163" s="382"/>
      <c r="J163" s="383" t="str">
        <f t="shared" si="9"/>
        <v>168160</v>
      </c>
      <c r="K163" s="232">
        <v>150</v>
      </c>
      <c r="L163" s="232">
        <v>168</v>
      </c>
      <c r="M163" s="232">
        <v>160</v>
      </c>
      <c r="N163" s="109">
        <v>504</v>
      </c>
      <c r="O163" s="26">
        <f t="shared" si="8"/>
        <v>502</v>
      </c>
    </row>
    <row r="164" spans="1:15" hidden="1" x14ac:dyDescent="0.2">
      <c r="A164" s="382"/>
      <c r="B164" s="382"/>
      <c r="C164" s="382"/>
      <c r="D164" s="382"/>
      <c r="E164" s="382"/>
      <c r="F164" s="382"/>
      <c r="G164" s="382"/>
      <c r="H164" s="382"/>
      <c r="I164" s="382"/>
      <c r="J164" s="383" t="str">
        <f t="shared" si="9"/>
        <v>178160</v>
      </c>
      <c r="K164" s="232"/>
      <c r="L164" s="232">
        <v>178</v>
      </c>
      <c r="M164" s="232">
        <v>160</v>
      </c>
      <c r="N164" s="109">
        <v>517</v>
      </c>
      <c r="O164" s="26">
        <f t="shared" si="8"/>
        <v>515</v>
      </c>
    </row>
    <row r="165" spans="1:15" hidden="1" x14ac:dyDescent="0.2">
      <c r="A165" s="382"/>
      <c r="B165" s="382"/>
      <c r="C165" s="382"/>
      <c r="D165" s="382"/>
      <c r="E165" s="382"/>
      <c r="F165" s="382"/>
      <c r="G165" s="382"/>
      <c r="H165" s="382"/>
      <c r="I165" s="382"/>
      <c r="J165" s="383" t="str">
        <f t="shared" si="9"/>
        <v>219160</v>
      </c>
      <c r="K165" s="232">
        <v>200</v>
      </c>
      <c r="L165" s="232">
        <v>219</v>
      </c>
      <c r="M165" s="232">
        <v>160</v>
      </c>
      <c r="N165" s="109">
        <v>556</v>
      </c>
      <c r="O165" s="26">
        <f t="shared" si="8"/>
        <v>554</v>
      </c>
    </row>
    <row r="166" spans="1:15" hidden="1" x14ac:dyDescent="0.2">
      <c r="A166" s="382"/>
      <c r="B166" s="382"/>
      <c r="C166" s="382"/>
      <c r="D166" s="382"/>
      <c r="E166" s="382"/>
      <c r="F166" s="382"/>
      <c r="G166" s="382"/>
      <c r="H166" s="382"/>
      <c r="I166" s="382"/>
      <c r="J166" s="383" t="str">
        <f t="shared" si="9"/>
        <v>230160</v>
      </c>
      <c r="K166" s="232"/>
      <c r="L166" s="232">
        <v>230</v>
      </c>
      <c r="M166" s="232">
        <v>160</v>
      </c>
      <c r="N166" s="109">
        <v>556</v>
      </c>
      <c r="O166" s="26">
        <f t="shared" si="8"/>
        <v>554</v>
      </c>
    </row>
    <row r="167" spans="1:15" hidden="1" x14ac:dyDescent="0.2">
      <c r="A167" s="382"/>
      <c r="B167" s="382"/>
      <c r="C167" s="382"/>
      <c r="D167" s="382"/>
      <c r="E167" s="382"/>
      <c r="F167" s="382"/>
      <c r="G167" s="382"/>
      <c r="H167" s="382"/>
      <c r="I167" s="382"/>
      <c r="J167" s="383" t="str">
        <f t="shared" si="9"/>
        <v>273160</v>
      </c>
      <c r="K167" s="232">
        <v>250</v>
      </c>
      <c r="L167" s="232">
        <v>273</v>
      </c>
      <c r="M167" s="232">
        <v>160</v>
      </c>
      <c r="N167" s="109">
        <v>612</v>
      </c>
      <c r="O167" s="26">
        <f t="shared" si="8"/>
        <v>610</v>
      </c>
    </row>
    <row r="168" spans="1:15" hidden="1" x14ac:dyDescent="0.2">
      <c r="A168" s="382"/>
      <c r="B168" s="382"/>
      <c r="C168" s="382"/>
      <c r="D168" s="382"/>
      <c r="E168" s="382"/>
      <c r="F168" s="382"/>
      <c r="G168" s="382"/>
      <c r="H168" s="382"/>
      <c r="I168" s="382"/>
      <c r="J168" s="383" t="str">
        <f t="shared" si="9"/>
        <v>289160</v>
      </c>
      <c r="K168" s="232"/>
      <c r="L168" s="232">
        <v>289</v>
      </c>
      <c r="M168" s="232">
        <v>160</v>
      </c>
      <c r="N168" s="109">
        <v>622</v>
      </c>
      <c r="O168" s="26">
        <f t="shared" si="8"/>
        <v>620</v>
      </c>
    </row>
    <row r="169" spans="1:15" hidden="1" x14ac:dyDescent="0.2">
      <c r="A169" s="382"/>
      <c r="B169" s="382"/>
      <c r="C169" s="382"/>
      <c r="D169" s="382"/>
      <c r="E169" s="382"/>
      <c r="F169" s="382"/>
      <c r="G169" s="382"/>
      <c r="H169" s="382"/>
      <c r="I169" s="382"/>
      <c r="J169" s="383" t="str">
        <f t="shared" si="9"/>
        <v>324160</v>
      </c>
      <c r="K169" s="232">
        <v>300</v>
      </c>
      <c r="L169" s="232">
        <v>324</v>
      </c>
      <c r="M169" s="232">
        <v>160</v>
      </c>
      <c r="N169" s="109">
        <v>661</v>
      </c>
      <c r="O169" s="26">
        <f t="shared" si="8"/>
        <v>659</v>
      </c>
    </row>
    <row r="170" spans="1:15" hidden="1" x14ac:dyDescent="0.2">
      <c r="A170" s="382"/>
      <c r="B170" s="382"/>
      <c r="C170" s="382"/>
      <c r="D170" s="382"/>
      <c r="E170" s="382"/>
      <c r="F170" s="382"/>
      <c r="G170" s="382"/>
      <c r="H170" s="382"/>
      <c r="I170" s="382"/>
      <c r="J170" s="383" t="str">
        <f t="shared" si="9"/>
        <v>356160</v>
      </c>
      <c r="K170" s="232">
        <v>350</v>
      </c>
      <c r="L170" s="232">
        <v>356</v>
      </c>
      <c r="M170" s="232">
        <v>160</v>
      </c>
      <c r="N170" s="109">
        <v>687</v>
      </c>
      <c r="O170" s="26">
        <f t="shared" si="8"/>
        <v>685</v>
      </c>
    </row>
    <row r="171" spans="1:15" hidden="1" x14ac:dyDescent="0.2">
      <c r="A171" s="382"/>
      <c r="B171" s="382"/>
      <c r="C171" s="382"/>
      <c r="D171" s="382"/>
      <c r="E171" s="382"/>
      <c r="F171" s="382"/>
      <c r="G171" s="382"/>
      <c r="H171" s="382"/>
      <c r="I171" s="382"/>
      <c r="J171" s="383" t="str">
        <f t="shared" si="9"/>
        <v>371160</v>
      </c>
      <c r="K171" s="232"/>
      <c r="L171" s="232">
        <v>371</v>
      </c>
      <c r="M171" s="232">
        <v>160</v>
      </c>
      <c r="N171" s="109">
        <v>702</v>
      </c>
      <c r="O171" s="26">
        <f t="shared" si="8"/>
        <v>700</v>
      </c>
    </row>
    <row r="172" spans="1:15" hidden="1" x14ac:dyDescent="0.2">
      <c r="A172" s="382"/>
      <c r="B172" s="382"/>
      <c r="C172" s="382"/>
      <c r="D172" s="382"/>
      <c r="E172" s="382"/>
      <c r="F172" s="382"/>
      <c r="G172" s="382"/>
      <c r="H172" s="382"/>
      <c r="I172" s="382"/>
      <c r="J172" s="383" t="str">
        <f t="shared" si="9"/>
        <v>406160</v>
      </c>
      <c r="K172" s="232">
        <v>400</v>
      </c>
      <c r="L172" s="232">
        <v>406</v>
      </c>
      <c r="M172" s="232">
        <v>160</v>
      </c>
      <c r="N172" s="109">
        <v>742</v>
      </c>
      <c r="O172" s="26">
        <f t="shared" si="8"/>
        <v>740</v>
      </c>
    </row>
    <row r="173" spans="1:15" hidden="1" x14ac:dyDescent="0.2">
      <c r="A173" s="382"/>
      <c r="B173" s="382"/>
      <c r="C173" s="382"/>
      <c r="D173" s="382"/>
      <c r="E173" s="382"/>
      <c r="F173" s="382"/>
      <c r="G173" s="382"/>
      <c r="H173" s="382"/>
      <c r="I173" s="382"/>
      <c r="J173" s="383" t="str">
        <f t="shared" si="9"/>
        <v>426160</v>
      </c>
      <c r="K173" s="232" t="s">
        <v>38</v>
      </c>
      <c r="L173" s="232">
        <v>426</v>
      </c>
      <c r="M173" s="232">
        <v>160</v>
      </c>
      <c r="N173" s="109">
        <v>768</v>
      </c>
      <c r="O173" s="26">
        <f t="shared" si="8"/>
        <v>766</v>
      </c>
    </row>
    <row r="174" spans="1:15" hidden="1" x14ac:dyDescent="0.2">
      <c r="A174" s="382"/>
      <c r="B174" s="382"/>
      <c r="C174" s="382"/>
      <c r="D174" s="382"/>
      <c r="E174" s="382"/>
      <c r="F174" s="382"/>
      <c r="G174" s="382"/>
      <c r="H174" s="382"/>
      <c r="I174" s="382"/>
      <c r="J174" s="383" t="str">
        <f t="shared" si="9"/>
        <v>508160</v>
      </c>
      <c r="K174" s="232">
        <v>500</v>
      </c>
      <c r="L174" s="232">
        <v>508</v>
      </c>
      <c r="M174" s="232">
        <v>160</v>
      </c>
      <c r="N174" s="109">
        <v>842</v>
      </c>
      <c r="O174" s="26">
        <f t="shared" si="8"/>
        <v>840</v>
      </c>
    </row>
    <row r="175" spans="1:15" hidden="1" x14ac:dyDescent="0.2">
      <c r="A175" s="382"/>
      <c r="B175" s="382"/>
      <c r="C175" s="382"/>
      <c r="D175" s="382"/>
      <c r="E175" s="382"/>
      <c r="F175" s="382"/>
      <c r="G175" s="382"/>
      <c r="H175" s="382"/>
      <c r="I175" s="382"/>
      <c r="J175" s="383" t="str">
        <f t="shared" si="9"/>
        <v>533160</v>
      </c>
      <c r="K175" s="232" t="s">
        <v>38</v>
      </c>
      <c r="L175" s="232">
        <v>533</v>
      </c>
      <c r="M175" s="232">
        <v>160</v>
      </c>
      <c r="N175" s="109">
        <v>872</v>
      </c>
      <c r="O175" s="26">
        <f t="shared" si="8"/>
        <v>870</v>
      </c>
    </row>
    <row r="176" spans="1:15" hidden="1" x14ac:dyDescent="0.2">
      <c r="A176" s="382"/>
      <c r="B176" s="382"/>
      <c r="C176" s="382"/>
      <c r="D176" s="382"/>
      <c r="E176" s="382"/>
      <c r="F176" s="382"/>
      <c r="G176" s="382"/>
      <c r="H176" s="382"/>
      <c r="I176" s="382"/>
      <c r="J176" s="383" t="str">
        <f t="shared" si="9"/>
        <v>612160</v>
      </c>
      <c r="K176" s="232">
        <v>600</v>
      </c>
      <c r="L176" s="232">
        <v>612</v>
      </c>
      <c r="M176" s="232">
        <v>160</v>
      </c>
      <c r="N176" s="109">
        <v>940</v>
      </c>
      <c r="O176" s="26">
        <f t="shared" si="8"/>
        <v>938</v>
      </c>
    </row>
    <row r="177" spans="1:15" hidden="1" x14ac:dyDescent="0.2">
      <c r="A177" s="382"/>
      <c r="B177" s="382"/>
      <c r="C177" s="382"/>
      <c r="D177" s="382"/>
      <c r="E177" s="382"/>
      <c r="F177" s="382"/>
      <c r="G177" s="382"/>
      <c r="H177" s="382"/>
      <c r="I177" s="382"/>
      <c r="J177" s="383" t="str">
        <f t="shared" si="9"/>
        <v>630160</v>
      </c>
      <c r="K177" s="232" t="s">
        <v>38</v>
      </c>
      <c r="L177" s="232">
        <v>630</v>
      </c>
      <c r="M177" s="232">
        <v>160</v>
      </c>
      <c r="N177" s="109">
        <v>962</v>
      </c>
      <c r="O177" s="26">
        <f t="shared" si="8"/>
        <v>960</v>
      </c>
    </row>
    <row r="178" spans="1:15" hidden="1" x14ac:dyDescent="0.2">
      <c r="A178" s="382"/>
      <c r="B178" s="382"/>
      <c r="C178" s="382"/>
      <c r="D178" s="382"/>
      <c r="E178" s="382"/>
      <c r="F178" s="382"/>
      <c r="G178" s="382"/>
      <c r="H178" s="382"/>
      <c r="I178" s="382"/>
      <c r="J178" s="383" t="str">
        <f t="shared" si="9"/>
        <v>714160</v>
      </c>
      <c r="K178" s="232">
        <v>700</v>
      </c>
      <c r="L178" s="232">
        <v>714</v>
      </c>
      <c r="M178" s="232">
        <v>160</v>
      </c>
      <c r="N178" s="109">
        <v>1052</v>
      </c>
      <c r="O178" s="26">
        <f t="shared" si="8"/>
        <v>1050</v>
      </c>
    </row>
    <row r="179" spans="1:15" hidden="1" x14ac:dyDescent="0.2">
      <c r="A179" s="382"/>
      <c r="B179" s="382"/>
      <c r="C179" s="382"/>
      <c r="D179" s="382"/>
      <c r="E179" s="382"/>
      <c r="F179" s="382"/>
      <c r="G179" s="382"/>
      <c r="H179" s="382"/>
      <c r="I179" s="382"/>
      <c r="J179" s="383" t="str">
        <f t="shared" si="9"/>
        <v>813160</v>
      </c>
      <c r="K179" s="232">
        <v>800</v>
      </c>
      <c r="L179" s="232">
        <v>813</v>
      </c>
      <c r="M179" s="232">
        <v>160</v>
      </c>
      <c r="N179" s="109">
        <v>1147</v>
      </c>
      <c r="O179" s="26">
        <f t="shared" si="8"/>
        <v>1145</v>
      </c>
    </row>
    <row r="180" spans="1:15" hidden="1" x14ac:dyDescent="0.2">
      <c r="A180" s="382"/>
      <c r="B180" s="382"/>
      <c r="C180" s="382"/>
      <c r="D180" s="382"/>
      <c r="E180" s="382"/>
      <c r="F180" s="382"/>
      <c r="G180" s="382"/>
      <c r="H180" s="382"/>
      <c r="I180" s="382"/>
      <c r="J180" s="383" t="str">
        <f t="shared" si="9"/>
        <v>914160</v>
      </c>
      <c r="K180" s="232">
        <v>900</v>
      </c>
      <c r="L180" s="232">
        <v>914</v>
      </c>
      <c r="M180" s="232">
        <v>160</v>
      </c>
      <c r="N180" s="109">
        <v>1252</v>
      </c>
      <c r="O180" s="26">
        <f t="shared" si="8"/>
        <v>1250</v>
      </c>
    </row>
    <row r="181" spans="1:15" hidden="1" x14ac:dyDescent="0.2">
      <c r="A181" s="382"/>
      <c r="B181" s="382"/>
      <c r="C181" s="382"/>
      <c r="D181" s="382"/>
      <c r="E181" s="382"/>
      <c r="F181" s="382"/>
      <c r="G181" s="382"/>
      <c r="H181" s="382"/>
      <c r="I181" s="382"/>
      <c r="J181" s="383" t="str">
        <f t="shared" si="9"/>
        <v>1016160</v>
      </c>
      <c r="K181" s="232">
        <v>1000</v>
      </c>
      <c r="L181" s="232">
        <v>1016</v>
      </c>
      <c r="M181" s="232">
        <v>160</v>
      </c>
      <c r="N181" s="109">
        <v>1360</v>
      </c>
      <c r="O181" s="26">
        <f t="shared" si="8"/>
        <v>1358</v>
      </c>
    </row>
    <row r="182" spans="1:15" hidden="1" x14ac:dyDescent="0.2">
      <c r="A182" s="382"/>
      <c r="B182" s="382"/>
      <c r="C182" s="382"/>
      <c r="D182" s="382"/>
      <c r="E182" s="382"/>
      <c r="F182" s="382"/>
      <c r="G182" s="382"/>
      <c r="H182" s="382"/>
      <c r="I182" s="382"/>
      <c r="J182" s="383" t="str">
        <f t="shared" ref="J182:J225" si="10">CONCATENATE(L182,M182)</f>
        <v>114180</v>
      </c>
      <c r="K182" s="232"/>
      <c r="L182" s="232">
        <v>114</v>
      </c>
      <c r="M182" s="232">
        <v>180</v>
      </c>
      <c r="N182" s="109">
        <v>491</v>
      </c>
      <c r="O182" s="26">
        <f t="shared" ref="O182:O225" si="11">N182-2</f>
        <v>489</v>
      </c>
    </row>
    <row r="183" spans="1:15" hidden="1" x14ac:dyDescent="0.2">
      <c r="A183" s="382"/>
      <c r="B183" s="382"/>
      <c r="C183" s="382"/>
      <c r="D183" s="382"/>
      <c r="E183" s="382"/>
      <c r="F183" s="382"/>
      <c r="G183" s="382"/>
      <c r="H183" s="382"/>
      <c r="I183" s="382"/>
      <c r="J183" s="383" t="str">
        <f t="shared" si="10"/>
        <v>127180</v>
      </c>
      <c r="K183" s="232"/>
      <c r="L183" s="232">
        <v>127</v>
      </c>
      <c r="M183" s="232">
        <v>180</v>
      </c>
      <c r="N183" s="109">
        <v>504</v>
      </c>
      <c r="O183" s="26">
        <f t="shared" si="11"/>
        <v>502</v>
      </c>
    </row>
    <row r="184" spans="1:15" hidden="1" x14ac:dyDescent="0.2">
      <c r="A184" s="382"/>
      <c r="B184" s="382"/>
      <c r="C184" s="382"/>
      <c r="D184" s="382"/>
      <c r="E184" s="382"/>
      <c r="F184" s="382"/>
      <c r="G184" s="382"/>
      <c r="H184" s="382"/>
      <c r="I184" s="382"/>
      <c r="J184" s="383" t="str">
        <f t="shared" si="10"/>
        <v>140180</v>
      </c>
      <c r="K184" s="232"/>
      <c r="L184" s="232">
        <v>140</v>
      </c>
      <c r="M184" s="232">
        <v>180</v>
      </c>
      <c r="N184" s="109">
        <v>517</v>
      </c>
      <c r="O184" s="26">
        <f t="shared" si="11"/>
        <v>515</v>
      </c>
    </row>
    <row r="185" spans="1:15" hidden="1" x14ac:dyDescent="0.2">
      <c r="A185" s="382"/>
      <c r="B185" s="382"/>
      <c r="C185" s="382"/>
      <c r="D185" s="382"/>
      <c r="E185" s="382"/>
      <c r="F185" s="382"/>
      <c r="G185" s="382"/>
      <c r="H185" s="382"/>
      <c r="I185" s="382"/>
      <c r="J185" s="383" t="str">
        <f t="shared" si="10"/>
        <v>168180</v>
      </c>
      <c r="K185" s="232"/>
      <c r="L185" s="232">
        <v>168</v>
      </c>
      <c r="M185" s="232">
        <v>180</v>
      </c>
      <c r="N185" s="109">
        <v>542</v>
      </c>
      <c r="O185" s="26">
        <f t="shared" si="11"/>
        <v>540</v>
      </c>
    </row>
    <row r="186" spans="1:15" hidden="1" x14ac:dyDescent="0.2">
      <c r="A186" s="382"/>
      <c r="B186" s="382"/>
      <c r="C186" s="382"/>
      <c r="D186" s="382"/>
      <c r="E186" s="382"/>
      <c r="F186" s="382"/>
      <c r="G186" s="382"/>
      <c r="H186" s="382"/>
      <c r="I186" s="382"/>
      <c r="J186" s="383" t="str">
        <f t="shared" si="10"/>
        <v>178180</v>
      </c>
      <c r="K186" s="232"/>
      <c r="L186" s="232">
        <v>178</v>
      </c>
      <c r="M186" s="232">
        <v>180</v>
      </c>
      <c r="N186" s="109">
        <v>542</v>
      </c>
      <c r="O186" s="26">
        <f t="shared" si="11"/>
        <v>540</v>
      </c>
    </row>
    <row r="187" spans="1:15" hidden="1" x14ac:dyDescent="0.2">
      <c r="A187" s="382"/>
      <c r="B187" s="382"/>
      <c r="C187" s="382"/>
      <c r="D187" s="382"/>
      <c r="E187" s="382"/>
      <c r="F187" s="382"/>
      <c r="G187" s="382"/>
      <c r="H187" s="382"/>
      <c r="I187" s="382"/>
      <c r="J187" s="383" t="str">
        <f t="shared" si="10"/>
        <v>219180</v>
      </c>
      <c r="K187" s="232"/>
      <c r="L187" s="232">
        <v>219</v>
      </c>
      <c r="M187" s="232">
        <v>180</v>
      </c>
      <c r="N187" s="109">
        <v>592</v>
      </c>
      <c r="O187" s="26">
        <f t="shared" si="11"/>
        <v>590</v>
      </c>
    </row>
    <row r="188" spans="1:15" hidden="1" x14ac:dyDescent="0.2">
      <c r="A188" s="382"/>
      <c r="B188" s="382"/>
      <c r="C188" s="382"/>
      <c r="D188" s="382"/>
      <c r="E188" s="382"/>
      <c r="F188" s="382"/>
      <c r="G188" s="382"/>
      <c r="H188" s="382"/>
      <c r="I188" s="382"/>
      <c r="J188" s="383" t="str">
        <f t="shared" si="10"/>
        <v>230180</v>
      </c>
      <c r="K188" s="232"/>
      <c r="L188" s="232">
        <v>230</v>
      </c>
      <c r="M188" s="232">
        <v>180</v>
      </c>
      <c r="N188" s="109">
        <v>612</v>
      </c>
      <c r="O188" s="26">
        <f t="shared" si="11"/>
        <v>610</v>
      </c>
    </row>
    <row r="189" spans="1:15" hidden="1" x14ac:dyDescent="0.2">
      <c r="A189" s="382"/>
      <c r="B189" s="382"/>
      <c r="C189" s="382"/>
      <c r="D189" s="382"/>
      <c r="E189" s="382"/>
      <c r="F189" s="382"/>
      <c r="G189" s="382"/>
      <c r="H189" s="382"/>
      <c r="I189" s="382"/>
      <c r="J189" s="383" t="str">
        <f t="shared" si="10"/>
        <v>273180</v>
      </c>
      <c r="K189" s="232"/>
      <c r="L189" s="232">
        <v>273</v>
      </c>
      <c r="M189" s="232">
        <v>180</v>
      </c>
      <c r="N189" s="109">
        <v>647</v>
      </c>
      <c r="O189" s="26">
        <f t="shared" si="11"/>
        <v>645</v>
      </c>
    </row>
    <row r="190" spans="1:15" hidden="1" x14ac:dyDescent="0.2">
      <c r="A190" s="382"/>
      <c r="B190" s="382"/>
      <c r="C190" s="382"/>
      <c r="D190" s="382"/>
      <c r="E190" s="382"/>
      <c r="F190" s="382"/>
      <c r="G190" s="382"/>
      <c r="H190" s="382"/>
      <c r="I190" s="382"/>
      <c r="J190" s="383" t="str">
        <f t="shared" si="10"/>
        <v>289180</v>
      </c>
      <c r="K190" s="232"/>
      <c r="L190" s="232">
        <v>289</v>
      </c>
      <c r="M190" s="232">
        <v>180</v>
      </c>
      <c r="N190" s="109">
        <v>661</v>
      </c>
      <c r="O190" s="26">
        <f t="shared" si="11"/>
        <v>659</v>
      </c>
    </row>
    <row r="191" spans="1:15" hidden="1" x14ac:dyDescent="0.2">
      <c r="A191" s="382"/>
      <c r="B191" s="382"/>
      <c r="C191" s="382"/>
      <c r="D191" s="382"/>
      <c r="E191" s="382"/>
      <c r="F191" s="382"/>
      <c r="G191" s="382"/>
      <c r="H191" s="382"/>
      <c r="I191" s="382"/>
      <c r="J191" s="383" t="str">
        <f t="shared" si="10"/>
        <v>324180</v>
      </c>
      <c r="K191" s="232"/>
      <c r="L191" s="232">
        <v>324</v>
      </c>
      <c r="M191" s="232">
        <v>180</v>
      </c>
      <c r="N191" s="109">
        <v>702</v>
      </c>
      <c r="O191" s="26">
        <f t="shared" si="11"/>
        <v>700</v>
      </c>
    </row>
    <row r="192" spans="1:15" hidden="1" x14ac:dyDescent="0.2">
      <c r="A192" s="382"/>
      <c r="B192" s="382"/>
      <c r="C192" s="382"/>
      <c r="D192" s="382"/>
      <c r="E192" s="382"/>
      <c r="F192" s="382"/>
      <c r="G192" s="382"/>
      <c r="H192" s="382"/>
      <c r="I192" s="382"/>
      <c r="J192" s="383" t="str">
        <f t="shared" si="10"/>
        <v>356180</v>
      </c>
      <c r="K192" s="232"/>
      <c r="L192" s="232">
        <v>356</v>
      </c>
      <c r="M192" s="232">
        <v>180</v>
      </c>
      <c r="N192" s="109">
        <v>722</v>
      </c>
      <c r="O192" s="26">
        <f t="shared" si="11"/>
        <v>720</v>
      </c>
    </row>
    <row r="193" spans="1:15" hidden="1" x14ac:dyDescent="0.2">
      <c r="A193" s="382"/>
      <c r="B193" s="382"/>
      <c r="C193" s="382"/>
      <c r="D193" s="382"/>
      <c r="E193" s="382"/>
      <c r="F193" s="382"/>
      <c r="G193" s="382"/>
      <c r="H193" s="382"/>
      <c r="I193" s="382"/>
      <c r="J193" s="383" t="str">
        <f t="shared" si="10"/>
        <v>371180</v>
      </c>
      <c r="K193" s="232"/>
      <c r="L193" s="232">
        <v>371</v>
      </c>
      <c r="M193" s="232">
        <v>180</v>
      </c>
      <c r="N193" s="109">
        <v>752</v>
      </c>
      <c r="O193" s="26">
        <f t="shared" si="11"/>
        <v>750</v>
      </c>
    </row>
    <row r="194" spans="1:15" hidden="1" x14ac:dyDescent="0.2">
      <c r="A194" s="382"/>
      <c r="B194" s="382"/>
      <c r="C194" s="382"/>
      <c r="D194" s="382"/>
      <c r="E194" s="382"/>
      <c r="F194" s="382"/>
      <c r="G194" s="382"/>
      <c r="H194" s="382"/>
      <c r="I194" s="382"/>
      <c r="J194" s="383" t="str">
        <f t="shared" si="10"/>
        <v>406180</v>
      </c>
      <c r="K194" s="232"/>
      <c r="L194" s="232">
        <v>406</v>
      </c>
      <c r="M194" s="232">
        <v>180</v>
      </c>
      <c r="N194" s="109">
        <v>778</v>
      </c>
      <c r="O194" s="26">
        <f t="shared" si="11"/>
        <v>776</v>
      </c>
    </row>
    <row r="195" spans="1:15" hidden="1" x14ac:dyDescent="0.2">
      <c r="A195" s="382"/>
      <c r="B195" s="382"/>
      <c r="C195" s="382"/>
      <c r="D195" s="382"/>
      <c r="E195" s="382"/>
      <c r="F195" s="382"/>
      <c r="G195" s="382"/>
      <c r="H195" s="382"/>
      <c r="I195" s="382"/>
      <c r="J195" s="383" t="str">
        <f t="shared" si="10"/>
        <v>426180</v>
      </c>
      <c r="K195" s="232"/>
      <c r="L195" s="232">
        <v>426</v>
      </c>
      <c r="M195" s="232">
        <v>180</v>
      </c>
      <c r="N195" s="109">
        <v>802</v>
      </c>
      <c r="O195" s="26">
        <f t="shared" si="11"/>
        <v>800</v>
      </c>
    </row>
    <row r="196" spans="1:15" hidden="1" x14ac:dyDescent="0.2">
      <c r="A196" s="382"/>
      <c r="B196" s="382"/>
      <c r="C196" s="382"/>
      <c r="D196" s="382"/>
      <c r="E196" s="382"/>
      <c r="F196" s="382"/>
      <c r="G196" s="382"/>
      <c r="H196" s="382"/>
      <c r="I196" s="382"/>
      <c r="J196" s="383" t="str">
        <f t="shared" si="10"/>
        <v>508180</v>
      </c>
      <c r="K196" s="232"/>
      <c r="L196" s="232">
        <v>508</v>
      </c>
      <c r="M196" s="232">
        <v>180</v>
      </c>
      <c r="N196" s="109">
        <v>882</v>
      </c>
      <c r="O196" s="26">
        <f t="shared" si="11"/>
        <v>880</v>
      </c>
    </row>
    <row r="197" spans="1:15" hidden="1" x14ac:dyDescent="0.2">
      <c r="A197" s="382"/>
      <c r="B197" s="382"/>
      <c r="C197" s="382"/>
      <c r="D197" s="382"/>
      <c r="E197" s="382"/>
      <c r="F197" s="382"/>
      <c r="G197" s="382"/>
      <c r="H197" s="382"/>
      <c r="I197" s="382"/>
      <c r="J197" s="383" t="str">
        <f t="shared" si="10"/>
        <v>533180</v>
      </c>
      <c r="K197" s="232"/>
      <c r="L197" s="232">
        <v>533</v>
      </c>
      <c r="M197" s="232">
        <v>180</v>
      </c>
      <c r="N197" s="109">
        <v>912</v>
      </c>
      <c r="O197" s="26">
        <f t="shared" si="11"/>
        <v>910</v>
      </c>
    </row>
    <row r="198" spans="1:15" hidden="1" x14ac:dyDescent="0.2">
      <c r="A198" s="382"/>
      <c r="B198" s="382"/>
      <c r="C198" s="382"/>
      <c r="D198" s="382"/>
      <c r="E198" s="382"/>
      <c r="F198" s="382"/>
      <c r="G198" s="382"/>
      <c r="H198" s="382"/>
      <c r="I198" s="382"/>
      <c r="J198" s="383" t="str">
        <f t="shared" si="10"/>
        <v>612180</v>
      </c>
      <c r="K198" s="232"/>
      <c r="L198" s="232">
        <v>612</v>
      </c>
      <c r="M198" s="232">
        <v>180</v>
      </c>
      <c r="N198" s="109">
        <v>986</v>
      </c>
      <c r="O198" s="26">
        <f t="shared" si="11"/>
        <v>984</v>
      </c>
    </row>
    <row r="199" spans="1:15" hidden="1" x14ac:dyDescent="0.2">
      <c r="A199" s="382"/>
      <c r="B199" s="382"/>
      <c r="C199" s="382"/>
      <c r="D199" s="382"/>
      <c r="E199" s="382"/>
      <c r="F199" s="382"/>
      <c r="G199" s="382"/>
      <c r="H199" s="382"/>
      <c r="I199" s="382"/>
      <c r="J199" s="383" t="str">
        <f t="shared" si="10"/>
        <v>630180</v>
      </c>
      <c r="K199" s="232"/>
      <c r="L199" s="232">
        <v>630</v>
      </c>
      <c r="M199" s="232">
        <v>180</v>
      </c>
      <c r="N199" s="109">
        <v>1012</v>
      </c>
      <c r="O199" s="26">
        <f t="shared" si="11"/>
        <v>1010</v>
      </c>
    </row>
    <row r="200" spans="1:15" hidden="1" x14ac:dyDescent="0.2">
      <c r="A200" s="382"/>
      <c r="B200" s="382"/>
      <c r="C200" s="382"/>
      <c r="D200" s="382"/>
      <c r="E200" s="382"/>
      <c r="F200" s="382"/>
      <c r="G200" s="382"/>
      <c r="H200" s="382"/>
      <c r="I200" s="382"/>
      <c r="J200" s="383" t="str">
        <f t="shared" si="10"/>
        <v>714180</v>
      </c>
      <c r="K200" s="232"/>
      <c r="L200" s="232">
        <v>714</v>
      </c>
      <c r="M200" s="232">
        <v>180</v>
      </c>
      <c r="N200" s="109">
        <v>1092</v>
      </c>
      <c r="O200" s="26">
        <f t="shared" si="11"/>
        <v>1090</v>
      </c>
    </row>
    <row r="201" spans="1:15" hidden="1" x14ac:dyDescent="0.2">
      <c r="A201" s="382"/>
      <c r="B201" s="382"/>
      <c r="C201" s="382"/>
      <c r="D201" s="382"/>
      <c r="E201" s="382"/>
      <c r="F201" s="382"/>
      <c r="G201" s="382"/>
      <c r="H201" s="382"/>
      <c r="I201" s="382"/>
      <c r="J201" s="383" t="str">
        <f t="shared" si="10"/>
        <v>813180</v>
      </c>
      <c r="K201" s="232"/>
      <c r="L201" s="232">
        <v>813</v>
      </c>
      <c r="M201" s="232">
        <v>180</v>
      </c>
      <c r="N201" s="109">
        <v>1196</v>
      </c>
      <c r="O201" s="26">
        <f t="shared" si="11"/>
        <v>1194</v>
      </c>
    </row>
    <row r="202" spans="1:15" hidden="1" x14ac:dyDescent="0.2">
      <c r="A202" s="382"/>
      <c r="B202" s="382"/>
      <c r="C202" s="382"/>
      <c r="D202" s="382"/>
      <c r="E202" s="382"/>
      <c r="F202" s="382"/>
      <c r="G202" s="382"/>
      <c r="H202" s="382"/>
      <c r="I202" s="382"/>
      <c r="J202" s="383" t="str">
        <f t="shared" si="10"/>
        <v>914180</v>
      </c>
      <c r="K202" s="232"/>
      <c r="L202" s="232">
        <v>914</v>
      </c>
      <c r="M202" s="232">
        <v>180</v>
      </c>
      <c r="N202" s="109">
        <v>1294</v>
      </c>
      <c r="O202" s="26">
        <f t="shared" si="11"/>
        <v>1292</v>
      </c>
    </row>
    <row r="203" spans="1:15" hidden="1" x14ac:dyDescent="0.2">
      <c r="A203" s="382"/>
      <c r="B203" s="382"/>
      <c r="C203" s="382"/>
      <c r="D203" s="382"/>
      <c r="E203" s="382"/>
      <c r="F203" s="382"/>
      <c r="G203" s="382"/>
      <c r="H203" s="382"/>
      <c r="I203" s="382"/>
      <c r="J203" s="383" t="str">
        <f t="shared" si="10"/>
        <v>1016180</v>
      </c>
      <c r="K203" s="232"/>
      <c r="L203" s="232">
        <v>1016</v>
      </c>
      <c r="M203" s="232">
        <v>180</v>
      </c>
      <c r="N203" s="109">
        <v>1396</v>
      </c>
      <c r="O203" s="26">
        <f t="shared" si="11"/>
        <v>1394</v>
      </c>
    </row>
    <row r="204" spans="1:15" hidden="1" x14ac:dyDescent="0.2">
      <c r="A204" s="382"/>
      <c r="B204" s="382"/>
      <c r="C204" s="382"/>
      <c r="D204" s="382"/>
      <c r="E204" s="382"/>
      <c r="F204" s="382"/>
      <c r="G204" s="382"/>
      <c r="H204" s="382"/>
      <c r="I204" s="382"/>
      <c r="J204" s="383" t="str">
        <f t="shared" si="10"/>
        <v>114200</v>
      </c>
      <c r="K204" s="232"/>
      <c r="L204" s="232">
        <v>114</v>
      </c>
      <c r="M204" s="232">
        <v>200</v>
      </c>
      <c r="N204" s="109">
        <v>530</v>
      </c>
      <c r="O204" s="26">
        <f t="shared" si="11"/>
        <v>528</v>
      </c>
    </row>
    <row r="205" spans="1:15" hidden="1" x14ac:dyDescent="0.2">
      <c r="A205" s="382"/>
      <c r="B205" s="382"/>
      <c r="C205" s="382"/>
      <c r="D205" s="382"/>
      <c r="E205" s="382"/>
      <c r="F205" s="382"/>
      <c r="G205" s="382"/>
      <c r="H205" s="382"/>
      <c r="I205" s="382"/>
      <c r="J205" s="383" t="str">
        <f t="shared" si="10"/>
        <v>127200</v>
      </c>
      <c r="K205" s="232"/>
      <c r="L205" s="232">
        <v>127</v>
      </c>
      <c r="M205" s="232">
        <v>200</v>
      </c>
      <c r="N205" s="109">
        <v>542</v>
      </c>
      <c r="O205" s="26">
        <f t="shared" si="11"/>
        <v>540</v>
      </c>
    </row>
    <row r="206" spans="1:15" hidden="1" x14ac:dyDescent="0.2">
      <c r="A206" s="382"/>
      <c r="B206" s="382"/>
      <c r="C206" s="382"/>
      <c r="D206" s="382"/>
      <c r="E206" s="382"/>
      <c r="F206" s="382"/>
      <c r="G206" s="382"/>
      <c r="H206" s="382"/>
      <c r="I206" s="382"/>
      <c r="J206" s="383" t="str">
        <f t="shared" si="10"/>
        <v>140200</v>
      </c>
      <c r="K206" s="232"/>
      <c r="L206" s="232">
        <v>140</v>
      </c>
      <c r="M206" s="232">
        <v>200</v>
      </c>
      <c r="N206" s="109">
        <v>556</v>
      </c>
      <c r="O206" s="26">
        <f t="shared" si="11"/>
        <v>554</v>
      </c>
    </row>
    <row r="207" spans="1:15" hidden="1" x14ac:dyDescent="0.2">
      <c r="A207" s="382"/>
      <c r="B207" s="382"/>
      <c r="C207" s="382"/>
      <c r="D207" s="382"/>
      <c r="E207" s="382"/>
      <c r="F207" s="382"/>
      <c r="G207" s="382"/>
      <c r="H207" s="382"/>
      <c r="I207" s="382"/>
      <c r="J207" s="383" t="str">
        <f t="shared" si="10"/>
        <v>168200</v>
      </c>
      <c r="K207" s="232"/>
      <c r="L207" s="232">
        <v>168</v>
      </c>
      <c r="M207" s="232">
        <v>200</v>
      </c>
      <c r="N207" s="109">
        <v>582</v>
      </c>
      <c r="O207" s="26">
        <f t="shared" si="11"/>
        <v>580</v>
      </c>
    </row>
    <row r="208" spans="1:15" hidden="1" x14ac:dyDescent="0.2">
      <c r="A208" s="382"/>
      <c r="B208" s="382"/>
      <c r="C208" s="382"/>
      <c r="D208" s="382"/>
      <c r="E208" s="382"/>
      <c r="F208" s="382"/>
      <c r="G208" s="382"/>
      <c r="H208" s="382"/>
      <c r="I208" s="382"/>
      <c r="J208" s="383" t="str">
        <f t="shared" si="10"/>
        <v>178200</v>
      </c>
      <c r="K208" s="232"/>
      <c r="L208" s="232">
        <v>178</v>
      </c>
      <c r="M208" s="232">
        <v>200</v>
      </c>
      <c r="N208" s="109">
        <v>592</v>
      </c>
      <c r="O208" s="26">
        <f t="shared" si="11"/>
        <v>590</v>
      </c>
    </row>
    <row r="209" spans="1:15" hidden="1" x14ac:dyDescent="0.2">
      <c r="A209" s="382"/>
      <c r="B209" s="382"/>
      <c r="C209" s="382"/>
      <c r="D209" s="382"/>
      <c r="E209" s="382"/>
      <c r="F209" s="382"/>
      <c r="G209" s="382"/>
      <c r="H209" s="382"/>
      <c r="I209" s="382"/>
      <c r="J209" s="383" t="str">
        <f t="shared" si="10"/>
        <v>219200</v>
      </c>
      <c r="K209" s="232"/>
      <c r="L209" s="232">
        <v>219</v>
      </c>
      <c r="M209" s="232">
        <v>200</v>
      </c>
      <c r="N209" s="109">
        <v>635</v>
      </c>
      <c r="O209" s="26">
        <f t="shared" si="11"/>
        <v>633</v>
      </c>
    </row>
    <row r="210" spans="1:15" hidden="1" x14ac:dyDescent="0.2">
      <c r="A210" s="382"/>
      <c r="B210" s="382"/>
      <c r="C210" s="382"/>
      <c r="D210" s="382"/>
      <c r="E210" s="382"/>
      <c r="F210" s="382"/>
      <c r="G210" s="382"/>
      <c r="H210" s="382"/>
      <c r="I210" s="382"/>
      <c r="J210" s="383" t="str">
        <f t="shared" si="10"/>
        <v>230200</v>
      </c>
      <c r="K210" s="232"/>
      <c r="L210" s="232">
        <v>230</v>
      </c>
      <c r="M210" s="232">
        <v>200</v>
      </c>
      <c r="N210" s="109">
        <v>647</v>
      </c>
      <c r="O210" s="26">
        <f t="shared" si="11"/>
        <v>645</v>
      </c>
    </row>
    <row r="211" spans="1:15" hidden="1" x14ac:dyDescent="0.2">
      <c r="A211" s="382"/>
      <c r="B211" s="382"/>
      <c r="C211" s="382"/>
      <c r="D211" s="382"/>
      <c r="E211" s="382"/>
      <c r="F211" s="382"/>
      <c r="G211" s="382"/>
      <c r="H211" s="382"/>
      <c r="I211" s="382"/>
      <c r="J211" s="383" t="str">
        <f t="shared" si="10"/>
        <v>273200</v>
      </c>
      <c r="K211" s="232"/>
      <c r="L211" s="232">
        <v>273</v>
      </c>
      <c r="M211" s="232">
        <v>200</v>
      </c>
      <c r="N211" s="109">
        <v>687</v>
      </c>
      <c r="O211" s="26">
        <f t="shared" si="11"/>
        <v>685</v>
      </c>
    </row>
    <row r="212" spans="1:15" hidden="1" x14ac:dyDescent="0.2">
      <c r="A212" s="382"/>
      <c r="B212" s="382"/>
      <c r="C212" s="382"/>
      <c r="D212" s="382"/>
      <c r="E212" s="382"/>
      <c r="F212" s="382"/>
      <c r="G212" s="382"/>
      <c r="H212" s="382"/>
      <c r="I212" s="382"/>
      <c r="J212" s="383" t="str">
        <f t="shared" si="10"/>
        <v>289200</v>
      </c>
      <c r="K212" s="232"/>
      <c r="L212" s="232">
        <v>289</v>
      </c>
      <c r="M212" s="232">
        <v>200</v>
      </c>
      <c r="N212" s="109">
        <v>702</v>
      </c>
      <c r="O212" s="26">
        <f t="shared" si="11"/>
        <v>700</v>
      </c>
    </row>
    <row r="213" spans="1:15" hidden="1" x14ac:dyDescent="0.2">
      <c r="A213" s="382"/>
      <c r="B213" s="382"/>
      <c r="C213" s="382"/>
      <c r="D213" s="382"/>
      <c r="E213" s="382"/>
      <c r="F213" s="382"/>
      <c r="G213" s="382"/>
      <c r="H213" s="382"/>
      <c r="I213" s="382"/>
      <c r="J213" s="383" t="str">
        <f t="shared" si="10"/>
        <v>324200</v>
      </c>
      <c r="K213" s="232"/>
      <c r="L213" s="232">
        <v>324</v>
      </c>
      <c r="M213" s="232">
        <v>200</v>
      </c>
      <c r="N213" s="109">
        <v>742</v>
      </c>
      <c r="O213" s="26">
        <f t="shared" si="11"/>
        <v>740</v>
      </c>
    </row>
    <row r="214" spans="1:15" hidden="1" x14ac:dyDescent="0.2">
      <c r="A214" s="382"/>
      <c r="B214" s="382"/>
      <c r="C214" s="382"/>
      <c r="D214" s="382"/>
      <c r="E214" s="382"/>
      <c r="F214" s="382"/>
      <c r="G214" s="382"/>
      <c r="H214" s="382"/>
      <c r="I214" s="382"/>
      <c r="J214" s="383" t="str">
        <f t="shared" si="10"/>
        <v>356200</v>
      </c>
      <c r="K214" s="232"/>
      <c r="L214" s="232">
        <v>356</v>
      </c>
      <c r="M214" s="232">
        <v>200</v>
      </c>
      <c r="N214" s="109">
        <v>768</v>
      </c>
      <c r="O214" s="26">
        <f t="shared" si="11"/>
        <v>766</v>
      </c>
    </row>
    <row r="215" spans="1:15" hidden="1" x14ac:dyDescent="0.2">
      <c r="A215" s="382"/>
      <c r="B215" s="382"/>
      <c r="C215" s="382"/>
      <c r="D215" s="382"/>
      <c r="E215" s="382"/>
      <c r="F215" s="382"/>
      <c r="G215" s="382"/>
      <c r="H215" s="382"/>
      <c r="I215" s="382"/>
      <c r="J215" s="383" t="str">
        <f t="shared" si="10"/>
        <v>371200</v>
      </c>
      <c r="K215" s="232"/>
      <c r="L215" s="232">
        <v>371</v>
      </c>
      <c r="M215" s="232">
        <v>200</v>
      </c>
      <c r="N215" s="109">
        <v>792</v>
      </c>
      <c r="O215" s="26">
        <f t="shared" si="11"/>
        <v>790</v>
      </c>
    </row>
    <row r="216" spans="1:15" hidden="1" x14ac:dyDescent="0.2">
      <c r="A216" s="382"/>
      <c r="B216" s="382"/>
      <c r="C216" s="382"/>
      <c r="D216" s="382"/>
      <c r="E216" s="382"/>
      <c r="F216" s="382"/>
      <c r="G216" s="382"/>
      <c r="H216" s="382"/>
      <c r="I216" s="382"/>
      <c r="J216" s="383" t="str">
        <f t="shared" si="10"/>
        <v>406200</v>
      </c>
      <c r="K216" s="232"/>
      <c r="L216" s="232">
        <v>406</v>
      </c>
      <c r="M216" s="232">
        <v>200</v>
      </c>
      <c r="N216" s="109">
        <v>831</v>
      </c>
      <c r="O216" s="26">
        <f t="shared" si="11"/>
        <v>829</v>
      </c>
    </row>
    <row r="217" spans="1:15" hidden="1" x14ac:dyDescent="0.2">
      <c r="A217" s="382"/>
      <c r="B217" s="382"/>
      <c r="C217" s="382"/>
      <c r="D217" s="382"/>
      <c r="E217" s="382"/>
      <c r="F217" s="382"/>
      <c r="G217" s="382"/>
      <c r="H217" s="382"/>
      <c r="I217" s="382"/>
      <c r="J217" s="383" t="str">
        <f t="shared" si="10"/>
        <v>426200</v>
      </c>
      <c r="K217" s="232"/>
      <c r="L217" s="232">
        <v>426</v>
      </c>
      <c r="M217" s="232">
        <v>200</v>
      </c>
      <c r="N217" s="109">
        <v>842</v>
      </c>
      <c r="O217" s="26">
        <f t="shared" si="11"/>
        <v>840</v>
      </c>
    </row>
    <row r="218" spans="1:15" hidden="1" x14ac:dyDescent="0.2">
      <c r="A218" s="382"/>
      <c r="B218" s="382"/>
      <c r="C218" s="382"/>
      <c r="D218" s="382"/>
      <c r="E218" s="382"/>
      <c r="F218" s="382"/>
      <c r="G218" s="382"/>
      <c r="H218" s="382"/>
      <c r="I218" s="382"/>
      <c r="J218" s="383" t="str">
        <f t="shared" si="10"/>
        <v>508200</v>
      </c>
      <c r="K218" s="232"/>
      <c r="L218" s="232">
        <v>508</v>
      </c>
      <c r="M218" s="232">
        <v>200</v>
      </c>
      <c r="N218" s="109">
        <v>922</v>
      </c>
      <c r="O218" s="26">
        <f t="shared" si="11"/>
        <v>920</v>
      </c>
    </row>
    <row r="219" spans="1:15" hidden="1" x14ac:dyDescent="0.2">
      <c r="A219" s="382"/>
      <c r="B219" s="382"/>
      <c r="C219" s="382"/>
      <c r="D219" s="382"/>
      <c r="E219" s="382"/>
      <c r="F219" s="382"/>
      <c r="G219" s="382"/>
      <c r="H219" s="382"/>
      <c r="I219" s="382"/>
      <c r="J219" s="383" t="str">
        <f t="shared" si="10"/>
        <v>533200</v>
      </c>
      <c r="K219" s="232"/>
      <c r="L219" s="232">
        <v>533</v>
      </c>
      <c r="M219" s="232">
        <v>200</v>
      </c>
      <c r="N219" s="109">
        <v>940</v>
      </c>
      <c r="O219" s="26">
        <f t="shared" si="11"/>
        <v>938</v>
      </c>
    </row>
    <row r="220" spans="1:15" hidden="1" x14ac:dyDescent="0.2">
      <c r="A220" s="382"/>
      <c r="B220" s="382"/>
      <c r="C220" s="382"/>
      <c r="D220" s="382"/>
      <c r="E220" s="382"/>
      <c r="F220" s="382"/>
      <c r="G220" s="382"/>
      <c r="H220" s="382"/>
      <c r="I220" s="382"/>
      <c r="J220" s="383" t="str">
        <f t="shared" si="10"/>
        <v>612200</v>
      </c>
      <c r="K220" s="232"/>
      <c r="L220" s="232">
        <v>612</v>
      </c>
      <c r="M220" s="232">
        <v>200</v>
      </c>
      <c r="N220" s="109">
        <v>1026</v>
      </c>
      <c r="O220" s="26">
        <f t="shared" si="11"/>
        <v>1024</v>
      </c>
    </row>
    <row r="221" spans="1:15" hidden="1" x14ac:dyDescent="0.2">
      <c r="A221" s="382"/>
      <c r="B221" s="382"/>
      <c r="C221" s="382"/>
      <c r="D221" s="382"/>
      <c r="E221" s="382"/>
      <c r="F221" s="382"/>
      <c r="G221" s="382"/>
      <c r="H221" s="382"/>
      <c r="I221" s="382"/>
      <c r="J221" s="383" t="str">
        <f t="shared" si="10"/>
        <v>630200</v>
      </c>
      <c r="K221" s="232"/>
      <c r="L221" s="232">
        <v>630</v>
      </c>
      <c r="M221" s="232">
        <v>200</v>
      </c>
      <c r="N221" s="109">
        <v>1052</v>
      </c>
      <c r="O221" s="26">
        <f t="shared" si="11"/>
        <v>1050</v>
      </c>
    </row>
    <row r="222" spans="1:15" hidden="1" x14ac:dyDescent="0.2">
      <c r="A222" s="382"/>
      <c r="B222" s="382"/>
      <c r="C222" s="382"/>
      <c r="D222" s="382"/>
      <c r="E222" s="382"/>
      <c r="F222" s="382"/>
      <c r="G222" s="382"/>
      <c r="H222" s="382"/>
      <c r="I222" s="382"/>
      <c r="J222" s="383" t="str">
        <f t="shared" si="10"/>
        <v>714200</v>
      </c>
      <c r="K222" s="232"/>
      <c r="L222" s="232">
        <v>714</v>
      </c>
      <c r="M222" s="232">
        <v>200</v>
      </c>
      <c r="N222" s="109">
        <v>1131</v>
      </c>
      <c r="O222" s="26">
        <f t="shared" si="11"/>
        <v>1129</v>
      </c>
    </row>
    <row r="223" spans="1:15" hidden="1" x14ac:dyDescent="0.2">
      <c r="A223" s="382"/>
      <c r="B223" s="382"/>
      <c r="C223" s="382"/>
      <c r="D223" s="382"/>
      <c r="E223" s="382"/>
      <c r="F223" s="382"/>
      <c r="G223" s="382"/>
      <c r="H223" s="382"/>
      <c r="I223" s="382"/>
      <c r="J223" s="383" t="str">
        <f t="shared" si="10"/>
        <v>813200</v>
      </c>
      <c r="K223" s="232"/>
      <c r="L223" s="232">
        <v>813</v>
      </c>
      <c r="M223" s="232">
        <v>200</v>
      </c>
      <c r="N223" s="109">
        <v>1237</v>
      </c>
      <c r="O223" s="26">
        <f t="shared" si="11"/>
        <v>1235</v>
      </c>
    </row>
    <row r="224" spans="1:15" hidden="1" x14ac:dyDescent="0.2">
      <c r="A224" s="382"/>
      <c r="B224" s="382"/>
      <c r="C224" s="382"/>
      <c r="D224" s="382"/>
      <c r="E224" s="382"/>
      <c r="F224" s="382"/>
      <c r="G224" s="382"/>
      <c r="H224" s="382"/>
      <c r="I224" s="382"/>
      <c r="J224" s="383" t="str">
        <f t="shared" si="10"/>
        <v>914200</v>
      </c>
      <c r="K224" s="232"/>
      <c r="L224" s="232">
        <v>914</v>
      </c>
      <c r="M224" s="232">
        <v>200</v>
      </c>
      <c r="N224" s="109">
        <v>1334</v>
      </c>
      <c r="O224" s="26">
        <f t="shared" si="11"/>
        <v>1332</v>
      </c>
    </row>
    <row r="225" spans="1:15" hidden="1" x14ac:dyDescent="0.2">
      <c r="A225" s="382"/>
      <c r="B225" s="382"/>
      <c r="C225" s="382"/>
      <c r="D225" s="382"/>
      <c r="E225" s="382"/>
      <c r="F225" s="382"/>
      <c r="G225" s="382"/>
      <c r="H225" s="382"/>
      <c r="I225" s="382"/>
      <c r="J225" s="383" t="str">
        <f t="shared" si="10"/>
        <v>1016200</v>
      </c>
      <c r="K225" s="232"/>
      <c r="L225" s="232">
        <v>1016</v>
      </c>
      <c r="M225" s="232">
        <v>200</v>
      </c>
      <c r="N225" s="109">
        <v>1436</v>
      </c>
      <c r="O225" s="26">
        <f t="shared" si="11"/>
        <v>1434</v>
      </c>
    </row>
    <row r="226" spans="1:15" hidden="1" x14ac:dyDescent="0.2">
      <c r="A226" s="382"/>
      <c r="B226" s="382"/>
      <c r="C226" s="382"/>
      <c r="D226" s="382"/>
      <c r="E226" s="382"/>
      <c r="F226" s="382"/>
      <c r="G226" s="382"/>
      <c r="H226" s="382"/>
      <c r="I226" s="382"/>
      <c r="J226" s="383" t="str">
        <f t="shared" ref="J226:J261" si="12">CONCATENATE(L226,M226)</f>
        <v>114220</v>
      </c>
      <c r="K226" s="232"/>
      <c r="L226" s="232">
        <v>114</v>
      </c>
      <c r="M226" s="232">
        <v>220</v>
      </c>
      <c r="N226" s="109">
        <v>572</v>
      </c>
      <c r="O226" s="26">
        <f t="shared" ref="O226:O260" si="13">N226-2</f>
        <v>570</v>
      </c>
    </row>
    <row r="227" spans="1:15" hidden="1" x14ac:dyDescent="0.2">
      <c r="A227" s="382"/>
      <c r="B227" s="382"/>
      <c r="C227" s="382"/>
      <c r="D227" s="382"/>
      <c r="E227" s="382"/>
      <c r="F227" s="382"/>
      <c r="G227" s="382"/>
      <c r="H227" s="382"/>
      <c r="I227" s="382"/>
      <c r="J227" s="383" t="str">
        <f t="shared" si="12"/>
        <v>127220</v>
      </c>
      <c r="K227" s="232"/>
      <c r="L227" s="232">
        <v>127</v>
      </c>
      <c r="M227" s="232">
        <v>220</v>
      </c>
      <c r="N227" s="109">
        <v>582</v>
      </c>
      <c r="O227" s="26">
        <f t="shared" si="13"/>
        <v>580</v>
      </c>
    </row>
    <row r="228" spans="1:15" hidden="1" x14ac:dyDescent="0.2">
      <c r="A228" s="382"/>
      <c r="B228" s="382"/>
      <c r="C228" s="382"/>
      <c r="D228" s="382"/>
      <c r="E228" s="382"/>
      <c r="F228" s="382"/>
      <c r="G228" s="382"/>
      <c r="H228" s="382"/>
      <c r="I228" s="382"/>
      <c r="J228" s="383" t="str">
        <f t="shared" si="12"/>
        <v>140220</v>
      </c>
      <c r="K228" s="232"/>
      <c r="L228" s="232">
        <v>140</v>
      </c>
      <c r="M228" s="232">
        <v>220</v>
      </c>
      <c r="N228" s="109">
        <v>592</v>
      </c>
      <c r="O228" s="26">
        <f t="shared" si="13"/>
        <v>590</v>
      </c>
    </row>
    <row r="229" spans="1:15" hidden="1" x14ac:dyDescent="0.2">
      <c r="A229" s="382"/>
      <c r="B229" s="382"/>
      <c r="C229" s="382"/>
      <c r="D229" s="382"/>
      <c r="E229" s="382"/>
      <c r="F229" s="382"/>
      <c r="G229" s="382"/>
      <c r="H229" s="382"/>
      <c r="I229" s="382"/>
      <c r="J229" s="383" t="str">
        <f t="shared" si="12"/>
        <v>168220</v>
      </c>
      <c r="K229" s="232"/>
      <c r="L229" s="232">
        <v>168</v>
      </c>
      <c r="M229" s="232">
        <v>220</v>
      </c>
      <c r="N229" s="109">
        <v>622</v>
      </c>
      <c r="O229" s="26">
        <f t="shared" si="13"/>
        <v>620</v>
      </c>
    </row>
    <row r="230" spans="1:15" hidden="1" x14ac:dyDescent="0.2">
      <c r="A230" s="382"/>
      <c r="B230" s="382"/>
      <c r="C230" s="382"/>
      <c r="D230" s="382"/>
      <c r="E230" s="382"/>
      <c r="F230" s="382"/>
      <c r="G230" s="382"/>
      <c r="H230" s="382"/>
      <c r="I230" s="382"/>
      <c r="J230" s="383" t="str">
        <f t="shared" si="12"/>
        <v>178220</v>
      </c>
      <c r="K230" s="232"/>
      <c r="L230" s="232">
        <v>178</v>
      </c>
      <c r="M230" s="232">
        <v>220</v>
      </c>
      <c r="N230" s="109">
        <v>635</v>
      </c>
      <c r="O230" s="26">
        <f t="shared" si="13"/>
        <v>633</v>
      </c>
    </row>
    <row r="231" spans="1:15" hidden="1" x14ac:dyDescent="0.2">
      <c r="A231" s="382"/>
      <c r="B231" s="382"/>
      <c r="C231" s="382"/>
      <c r="D231" s="382"/>
      <c r="E231" s="382"/>
      <c r="F231" s="382"/>
      <c r="G231" s="382"/>
      <c r="H231" s="382"/>
      <c r="I231" s="382"/>
      <c r="J231" s="383" t="str">
        <f t="shared" si="12"/>
        <v>219220</v>
      </c>
      <c r="K231" s="232"/>
      <c r="L231" s="232">
        <v>219</v>
      </c>
      <c r="M231" s="232">
        <v>220</v>
      </c>
      <c r="N231" s="109">
        <v>675</v>
      </c>
      <c r="O231" s="26">
        <f t="shared" si="13"/>
        <v>673</v>
      </c>
    </row>
    <row r="232" spans="1:15" hidden="1" x14ac:dyDescent="0.2">
      <c r="A232" s="382"/>
      <c r="B232" s="382"/>
      <c r="C232" s="382"/>
      <c r="D232" s="382"/>
      <c r="E232" s="382"/>
      <c r="F232" s="382"/>
      <c r="G232" s="382"/>
      <c r="H232" s="382"/>
      <c r="I232" s="382"/>
      <c r="J232" s="383" t="str">
        <f t="shared" si="12"/>
        <v>230220</v>
      </c>
      <c r="K232" s="232"/>
      <c r="L232" s="232">
        <v>230</v>
      </c>
      <c r="M232" s="232">
        <v>220</v>
      </c>
      <c r="N232" s="109">
        <v>687</v>
      </c>
      <c r="O232" s="26">
        <f t="shared" si="13"/>
        <v>685</v>
      </c>
    </row>
    <row r="233" spans="1:15" hidden="1" x14ac:dyDescent="0.2">
      <c r="A233" s="382"/>
      <c r="B233" s="382"/>
      <c r="C233" s="382"/>
      <c r="D233" s="382"/>
      <c r="E233" s="382"/>
      <c r="F233" s="382"/>
      <c r="G233" s="382"/>
      <c r="H233" s="382"/>
      <c r="I233" s="382"/>
      <c r="J233" s="383" t="str">
        <f t="shared" si="12"/>
        <v>273220</v>
      </c>
      <c r="K233" s="232"/>
      <c r="L233" s="232">
        <v>273</v>
      </c>
      <c r="M233" s="232">
        <v>220</v>
      </c>
      <c r="N233" s="109">
        <v>722</v>
      </c>
      <c r="O233" s="26">
        <f t="shared" si="13"/>
        <v>720</v>
      </c>
    </row>
    <row r="234" spans="1:15" hidden="1" x14ac:dyDescent="0.2">
      <c r="A234" s="382"/>
      <c r="B234" s="382"/>
      <c r="C234" s="382"/>
      <c r="D234" s="382"/>
      <c r="E234" s="382"/>
      <c r="F234" s="382"/>
      <c r="G234" s="382"/>
      <c r="H234" s="382"/>
      <c r="I234" s="382"/>
      <c r="J234" s="383" t="str">
        <f t="shared" si="12"/>
        <v>289220</v>
      </c>
      <c r="K234" s="232"/>
      <c r="L234" s="232">
        <v>289</v>
      </c>
      <c r="M234" s="232">
        <v>220</v>
      </c>
      <c r="N234" s="109">
        <v>742</v>
      </c>
      <c r="O234" s="26">
        <f t="shared" si="13"/>
        <v>740</v>
      </c>
    </row>
    <row r="235" spans="1:15" hidden="1" x14ac:dyDescent="0.2">
      <c r="A235" s="382"/>
      <c r="B235" s="382"/>
      <c r="C235" s="382"/>
      <c r="D235" s="382"/>
      <c r="E235" s="382"/>
      <c r="F235" s="382"/>
      <c r="G235" s="382"/>
      <c r="H235" s="382"/>
      <c r="I235" s="382"/>
      <c r="J235" s="383" t="str">
        <f t="shared" si="12"/>
        <v>324220</v>
      </c>
      <c r="K235" s="232"/>
      <c r="L235" s="232">
        <v>324</v>
      </c>
      <c r="M235" s="232">
        <v>220</v>
      </c>
      <c r="N235" s="109">
        <v>792</v>
      </c>
      <c r="O235" s="26">
        <f t="shared" si="13"/>
        <v>790</v>
      </c>
    </row>
    <row r="236" spans="1:15" hidden="1" x14ac:dyDescent="0.2">
      <c r="A236" s="382"/>
      <c r="B236" s="382"/>
      <c r="C236" s="382"/>
      <c r="D236" s="382"/>
      <c r="E236" s="382"/>
      <c r="F236" s="382"/>
      <c r="G236" s="382"/>
      <c r="H236" s="382"/>
      <c r="I236" s="382"/>
      <c r="J236" s="383" t="str">
        <f t="shared" si="12"/>
        <v>356220</v>
      </c>
      <c r="K236" s="232"/>
      <c r="L236" s="232">
        <v>356</v>
      </c>
      <c r="M236" s="232">
        <v>220</v>
      </c>
      <c r="N236" s="109">
        <v>802</v>
      </c>
      <c r="O236" s="26">
        <f t="shared" si="13"/>
        <v>800</v>
      </c>
    </row>
    <row r="237" spans="1:15" hidden="1" x14ac:dyDescent="0.2">
      <c r="A237" s="382"/>
      <c r="B237" s="382"/>
      <c r="C237" s="382"/>
      <c r="D237" s="382"/>
      <c r="E237" s="382"/>
      <c r="F237" s="382"/>
      <c r="G237" s="382"/>
      <c r="H237" s="382"/>
      <c r="I237" s="382"/>
      <c r="J237" s="383" t="str">
        <f t="shared" si="12"/>
        <v>371220</v>
      </c>
      <c r="K237" s="232"/>
      <c r="L237" s="232">
        <v>371</v>
      </c>
      <c r="M237" s="232">
        <v>220</v>
      </c>
      <c r="N237" s="109">
        <v>831</v>
      </c>
      <c r="O237" s="26">
        <f t="shared" si="13"/>
        <v>829</v>
      </c>
    </row>
    <row r="238" spans="1:15" hidden="1" x14ac:dyDescent="0.2">
      <c r="A238" s="382"/>
      <c r="B238" s="382"/>
      <c r="C238" s="382"/>
      <c r="D238" s="382"/>
      <c r="E238" s="382"/>
      <c r="F238" s="382"/>
      <c r="G238" s="382"/>
      <c r="H238" s="382"/>
      <c r="I238" s="382"/>
      <c r="J238" s="383" t="str">
        <f t="shared" si="12"/>
        <v>406220</v>
      </c>
      <c r="K238" s="232"/>
      <c r="L238" s="232">
        <v>406</v>
      </c>
      <c r="M238" s="232">
        <v>220</v>
      </c>
      <c r="N238" s="109">
        <v>872</v>
      </c>
      <c r="O238" s="26">
        <f t="shared" si="13"/>
        <v>870</v>
      </c>
    </row>
    <row r="239" spans="1:15" hidden="1" x14ac:dyDescent="0.2">
      <c r="A239" s="382"/>
      <c r="B239" s="382"/>
      <c r="C239" s="382"/>
      <c r="D239" s="382"/>
      <c r="E239" s="382"/>
      <c r="F239" s="382"/>
      <c r="G239" s="382"/>
      <c r="H239" s="382"/>
      <c r="I239" s="382"/>
      <c r="J239" s="383" t="str">
        <f t="shared" si="12"/>
        <v>426220</v>
      </c>
      <c r="K239" s="232"/>
      <c r="L239" s="232">
        <v>426</v>
      </c>
      <c r="M239" s="232">
        <v>220</v>
      </c>
      <c r="N239" s="109">
        <v>882</v>
      </c>
      <c r="O239" s="26">
        <f t="shared" si="13"/>
        <v>880</v>
      </c>
    </row>
    <row r="240" spans="1:15" hidden="1" x14ac:dyDescent="0.2">
      <c r="A240" s="382"/>
      <c r="B240" s="382"/>
      <c r="C240" s="382"/>
      <c r="D240" s="382"/>
      <c r="E240" s="382"/>
      <c r="F240" s="382"/>
      <c r="G240" s="382"/>
      <c r="H240" s="382"/>
      <c r="I240" s="382"/>
      <c r="J240" s="383" t="str">
        <f t="shared" si="12"/>
        <v>508220</v>
      </c>
      <c r="K240" s="232"/>
      <c r="L240" s="232">
        <v>508</v>
      </c>
      <c r="M240" s="232">
        <v>220</v>
      </c>
      <c r="N240" s="109">
        <v>962</v>
      </c>
      <c r="O240" s="26">
        <f t="shared" si="13"/>
        <v>960</v>
      </c>
    </row>
    <row r="241" spans="1:15" hidden="1" x14ac:dyDescent="0.2">
      <c r="A241" s="382"/>
      <c r="B241" s="382"/>
      <c r="C241" s="382"/>
      <c r="D241" s="382"/>
      <c r="E241" s="382"/>
      <c r="F241" s="382"/>
      <c r="G241" s="382"/>
      <c r="H241" s="382"/>
      <c r="I241" s="382"/>
      <c r="J241" s="383" t="str">
        <f t="shared" si="12"/>
        <v>533220</v>
      </c>
      <c r="K241" s="232"/>
      <c r="L241" s="232">
        <v>533</v>
      </c>
      <c r="M241" s="232">
        <v>220</v>
      </c>
      <c r="N241" s="109">
        <v>986</v>
      </c>
      <c r="O241" s="26">
        <f t="shared" si="13"/>
        <v>984</v>
      </c>
    </row>
    <row r="242" spans="1:15" hidden="1" x14ac:dyDescent="0.2">
      <c r="A242" s="382"/>
      <c r="B242" s="382"/>
      <c r="C242" s="382"/>
      <c r="D242" s="382"/>
      <c r="E242" s="382"/>
      <c r="F242" s="382"/>
      <c r="G242" s="382"/>
      <c r="H242" s="382"/>
      <c r="I242" s="382"/>
      <c r="J242" s="383" t="str">
        <f t="shared" si="12"/>
        <v>612220</v>
      </c>
      <c r="K242" s="232"/>
      <c r="L242" s="232">
        <v>612</v>
      </c>
      <c r="M242" s="232">
        <v>220</v>
      </c>
      <c r="N242" s="109">
        <v>1067</v>
      </c>
      <c r="O242" s="26">
        <f t="shared" si="13"/>
        <v>1065</v>
      </c>
    </row>
    <row r="243" spans="1:15" hidden="1" x14ac:dyDescent="0.2">
      <c r="A243" s="382"/>
      <c r="B243" s="382"/>
      <c r="C243" s="382"/>
      <c r="D243" s="382"/>
      <c r="E243" s="382"/>
      <c r="F243" s="382"/>
      <c r="G243" s="382"/>
      <c r="H243" s="382"/>
      <c r="I243" s="382"/>
      <c r="J243" s="383" t="str">
        <f t="shared" si="12"/>
        <v>630220</v>
      </c>
      <c r="K243" s="232"/>
      <c r="L243" s="232">
        <v>630</v>
      </c>
      <c r="M243" s="232">
        <v>220</v>
      </c>
      <c r="N243" s="109">
        <v>1092</v>
      </c>
      <c r="O243" s="26">
        <f t="shared" si="13"/>
        <v>1090</v>
      </c>
    </row>
    <row r="244" spans="1:15" hidden="1" x14ac:dyDescent="0.2">
      <c r="A244" s="382"/>
      <c r="B244" s="382"/>
      <c r="C244" s="382"/>
      <c r="D244" s="382"/>
      <c r="E244" s="382"/>
      <c r="F244" s="382"/>
      <c r="G244" s="382"/>
      <c r="H244" s="382"/>
      <c r="I244" s="382"/>
      <c r="J244" s="383" t="str">
        <f t="shared" si="12"/>
        <v>714220</v>
      </c>
      <c r="K244" s="232"/>
      <c r="L244" s="232">
        <v>714</v>
      </c>
      <c r="M244" s="232">
        <v>220</v>
      </c>
      <c r="N244" s="109">
        <v>1172</v>
      </c>
      <c r="O244" s="26">
        <f t="shared" si="13"/>
        <v>1170</v>
      </c>
    </row>
    <row r="245" spans="1:15" hidden="1" x14ac:dyDescent="0.2">
      <c r="A245" s="382"/>
      <c r="B245" s="382"/>
      <c r="C245" s="382"/>
      <c r="D245" s="382"/>
      <c r="E245" s="382"/>
      <c r="F245" s="382"/>
      <c r="G245" s="382"/>
      <c r="H245" s="382"/>
      <c r="I245" s="382"/>
      <c r="J245" s="383" t="str">
        <f t="shared" si="12"/>
        <v>813220</v>
      </c>
      <c r="K245" s="232"/>
      <c r="L245" s="232">
        <v>813</v>
      </c>
      <c r="M245" s="232">
        <v>220</v>
      </c>
      <c r="N245" s="109">
        <v>1277</v>
      </c>
      <c r="O245" s="26">
        <f t="shared" si="13"/>
        <v>1275</v>
      </c>
    </row>
    <row r="246" spans="1:15" hidden="1" x14ac:dyDescent="0.2">
      <c r="A246" s="382"/>
      <c r="B246" s="382"/>
      <c r="C246" s="382"/>
      <c r="D246" s="382"/>
      <c r="E246" s="382"/>
      <c r="F246" s="382"/>
      <c r="G246" s="382"/>
      <c r="H246" s="382"/>
      <c r="I246" s="382"/>
      <c r="J246" s="383" t="str">
        <f t="shared" si="12"/>
        <v>914220</v>
      </c>
      <c r="K246" s="232"/>
      <c r="L246" s="232">
        <v>914</v>
      </c>
      <c r="M246" s="232">
        <v>220</v>
      </c>
      <c r="N246" s="109">
        <v>1374</v>
      </c>
      <c r="O246" s="26">
        <f t="shared" si="13"/>
        <v>1372</v>
      </c>
    </row>
    <row r="247" spans="1:15" hidden="1" x14ac:dyDescent="0.2">
      <c r="A247" s="382"/>
      <c r="B247" s="382"/>
      <c r="C247" s="382"/>
      <c r="D247" s="382"/>
      <c r="E247" s="382"/>
      <c r="F247" s="382"/>
      <c r="G247" s="382"/>
      <c r="H247" s="382"/>
      <c r="I247" s="382"/>
      <c r="J247" s="383" t="str">
        <f t="shared" si="12"/>
        <v>1016220</v>
      </c>
      <c r="K247" s="232"/>
      <c r="L247" s="232">
        <v>1016</v>
      </c>
      <c r="M247" s="232">
        <v>220</v>
      </c>
      <c r="N247" s="109">
        <v>1476</v>
      </c>
      <c r="O247" s="26">
        <f t="shared" si="13"/>
        <v>1474</v>
      </c>
    </row>
    <row r="248" spans="1:15" hidden="1" x14ac:dyDescent="0.2">
      <c r="A248" s="382"/>
      <c r="B248" s="382"/>
      <c r="C248" s="382"/>
      <c r="D248" s="382"/>
      <c r="E248" s="382"/>
      <c r="F248" s="382"/>
      <c r="G248" s="382"/>
      <c r="H248" s="382"/>
      <c r="I248" s="382"/>
      <c r="J248" s="383" t="str">
        <f t="shared" si="12"/>
        <v>114240</v>
      </c>
      <c r="K248" s="232"/>
      <c r="L248" s="232">
        <v>114</v>
      </c>
      <c r="M248" s="232">
        <v>240</v>
      </c>
      <c r="N248" s="109">
        <v>612</v>
      </c>
      <c r="O248" s="26">
        <f t="shared" si="13"/>
        <v>610</v>
      </c>
    </row>
    <row r="249" spans="1:15" hidden="1" x14ac:dyDescent="0.2">
      <c r="A249" s="382"/>
      <c r="B249" s="382"/>
      <c r="C249" s="382"/>
      <c r="D249" s="382"/>
      <c r="E249" s="382"/>
      <c r="F249" s="382"/>
      <c r="G249" s="382"/>
      <c r="H249" s="382"/>
      <c r="I249" s="382"/>
      <c r="J249" s="383" t="str">
        <f t="shared" si="12"/>
        <v>127240</v>
      </c>
      <c r="K249" s="232"/>
      <c r="L249" s="232">
        <v>127</v>
      </c>
      <c r="M249" s="232">
        <v>240</v>
      </c>
      <c r="N249" s="109">
        <v>622</v>
      </c>
      <c r="O249" s="26">
        <f t="shared" si="13"/>
        <v>620</v>
      </c>
    </row>
    <row r="250" spans="1:15" hidden="1" x14ac:dyDescent="0.2">
      <c r="A250" s="382"/>
      <c r="B250" s="382"/>
      <c r="C250" s="382"/>
      <c r="D250" s="382"/>
      <c r="E250" s="382"/>
      <c r="F250" s="382"/>
      <c r="G250" s="382"/>
      <c r="H250" s="382"/>
      <c r="I250" s="382"/>
      <c r="J250" s="383" t="str">
        <f t="shared" si="12"/>
        <v>140240</v>
      </c>
      <c r="K250" s="232"/>
      <c r="L250" s="232">
        <v>140</v>
      </c>
      <c r="M250" s="232">
        <v>240</v>
      </c>
      <c r="N250" s="109">
        <v>635</v>
      </c>
      <c r="O250" s="26">
        <f t="shared" si="13"/>
        <v>633</v>
      </c>
    </row>
    <row r="251" spans="1:15" hidden="1" x14ac:dyDescent="0.2">
      <c r="A251" s="382"/>
      <c r="B251" s="382"/>
      <c r="C251" s="382"/>
      <c r="D251" s="382"/>
      <c r="E251" s="382"/>
      <c r="F251" s="382"/>
      <c r="G251" s="382"/>
      <c r="H251" s="382"/>
      <c r="I251" s="382"/>
      <c r="J251" s="383" t="str">
        <f t="shared" si="12"/>
        <v>168240</v>
      </c>
      <c r="K251" s="232"/>
      <c r="L251" s="232">
        <v>168</v>
      </c>
      <c r="M251" s="232">
        <v>240</v>
      </c>
      <c r="N251" s="109">
        <v>661</v>
      </c>
      <c r="O251" s="26">
        <f t="shared" si="13"/>
        <v>659</v>
      </c>
    </row>
    <row r="252" spans="1:15" hidden="1" x14ac:dyDescent="0.2">
      <c r="A252" s="382"/>
      <c r="B252" s="382"/>
      <c r="C252" s="382"/>
      <c r="D252" s="382"/>
      <c r="E252" s="382"/>
      <c r="F252" s="382"/>
      <c r="G252" s="382"/>
      <c r="H252" s="382"/>
      <c r="I252" s="382"/>
      <c r="J252" s="383" t="str">
        <f t="shared" si="12"/>
        <v>178240</v>
      </c>
      <c r="K252" s="232"/>
      <c r="L252" s="232">
        <v>178</v>
      </c>
      <c r="M252" s="232">
        <v>240</v>
      </c>
      <c r="N252" s="109">
        <v>682</v>
      </c>
      <c r="O252" s="26">
        <f t="shared" si="13"/>
        <v>680</v>
      </c>
    </row>
    <row r="253" spans="1:15" hidden="1" x14ac:dyDescent="0.2">
      <c r="A253" s="382"/>
      <c r="B253" s="382"/>
      <c r="C253" s="382"/>
      <c r="D253" s="382"/>
      <c r="E253" s="382"/>
      <c r="F253" s="382"/>
      <c r="G253" s="382"/>
      <c r="H253" s="382"/>
      <c r="I253" s="382"/>
      <c r="J253" s="383" t="str">
        <f t="shared" si="12"/>
        <v>219240</v>
      </c>
      <c r="K253" s="232"/>
      <c r="L253" s="232">
        <v>219</v>
      </c>
      <c r="M253" s="232">
        <v>240</v>
      </c>
      <c r="N253" s="109">
        <v>712</v>
      </c>
      <c r="O253" s="26">
        <f t="shared" si="13"/>
        <v>710</v>
      </c>
    </row>
    <row r="254" spans="1:15" hidden="1" x14ac:dyDescent="0.2">
      <c r="A254" s="382"/>
      <c r="B254" s="382"/>
      <c r="C254" s="382"/>
      <c r="D254" s="382"/>
      <c r="E254" s="382"/>
      <c r="F254" s="382"/>
      <c r="G254" s="382"/>
      <c r="H254" s="382"/>
      <c r="I254" s="382"/>
      <c r="J254" s="383" t="str">
        <f t="shared" si="12"/>
        <v>230240</v>
      </c>
      <c r="K254" s="232"/>
      <c r="L254" s="232">
        <v>230</v>
      </c>
      <c r="M254" s="232">
        <v>240</v>
      </c>
      <c r="N254" s="109">
        <v>722</v>
      </c>
      <c r="O254" s="26">
        <f t="shared" si="13"/>
        <v>720</v>
      </c>
    </row>
    <row r="255" spans="1:15" hidden="1" x14ac:dyDescent="0.2">
      <c r="A255" s="382"/>
      <c r="B255" s="382"/>
      <c r="C255" s="382"/>
      <c r="D255" s="382"/>
      <c r="E255" s="382"/>
      <c r="F255" s="382"/>
      <c r="G255" s="382"/>
      <c r="H255" s="382"/>
      <c r="I255" s="382"/>
      <c r="J255" s="383" t="str">
        <f t="shared" si="12"/>
        <v>273240</v>
      </c>
      <c r="K255" s="232"/>
      <c r="L255" s="232">
        <v>273</v>
      </c>
      <c r="M255" s="232">
        <v>240</v>
      </c>
      <c r="N255" s="109">
        <v>768</v>
      </c>
      <c r="O255" s="26">
        <f t="shared" si="13"/>
        <v>766</v>
      </c>
    </row>
    <row r="256" spans="1:15" hidden="1" x14ac:dyDescent="0.2">
      <c r="A256" s="382"/>
      <c r="B256" s="382"/>
      <c r="C256" s="382"/>
      <c r="D256" s="382"/>
      <c r="E256" s="382"/>
      <c r="F256" s="382"/>
      <c r="G256" s="382"/>
      <c r="H256" s="382"/>
      <c r="I256" s="382"/>
      <c r="J256" s="383" t="str">
        <f t="shared" si="12"/>
        <v>289240</v>
      </c>
      <c r="K256" s="232"/>
      <c r="L256" s="232">
        <v>289</v>
      </c>
      <c r="M256" s="232">
        <v>240</v>
      </c>
      <c r="N256" s="109">
        <v>792</v>
      </c>
      <c r="O256" s="26">
        <f t="shared" si="13"/>
        <v>790</v>
      </c>
    </row>
    <row r="257" spans="1:15" hidden="1" x14ac:dyDescent="0.2">
      <c r="A257" s="382"/>
      <c r="B257" s="382"/>
      <c r="C257" s="382"/>
      <c r="D257" s="382"/>
      <c r="E257" s="382"/>
      <c r="F257" s="382"/>
      <c r="G257" s="382"/>
      <c r="H257" s="382"/>
      <c r="I257" s="382"/>
      <c r="J257" s="383" t="str">
        <f t="shared" si="12"/>
        <v>324240</v>
      </c>
      <c r="K257" s="232"/>
      <c r="L257" s="232">
        <v>324</v>
      </c>
      <c r="M257" s="232">
        <v>240</v>
      </c>
      <c r="N257" s="109">
        <v>831</v>
      </c>
      <c r="O257" s="26">
        <f t="shared" si="13"/>
        <v>829</v>
      </c>
    </row>
    <row r="258" spans="1:15" hidden="1" x14ac:dyDescent="0.2">
      <c r="A258" s="382"/>
      <c r="B258" s="382"/>
      <c r="C258" s="382"/>
      <c r="D258" s="382"/>
      <c r="E258" s="382"/>
      <c r="F258" s="382"/>
      <c r="G258" s="382"/>
      <c r="H258" s="382"/>
      <c r="I258" s="382"/>
      <c r="J258" s="383" t="str">
        <f t="shared" si="12"/>
        <v>356240</v>
      </c>
      <c r="K258" s="232"/>
      <c r="L258" s="232">
        <v>356</v>
      </c>
      <c r="M258" s="232">
        <v>240</v>
      </c>
      <c r="N258" s="109">
        <v>842</v>
      </c>
      <c r="O258" s="26">
        <f t="shared" si="13"/>
        <v>840</v>
      </c>
    </row>
    <row r="259" spans="1:15" hidden="1" x14ac:dyDescent="0.2">
      <c r="A259" s="382"/>
      <c r="B259" s="382"/>
      <c r="C259" s="382"/>
      <c r="D259" s="382"/>
      <c r="E259" s="382"/>
      <c r="F259" s="382"/>
      <c r="G259" s="382"/>
      <c r="H259" s="382"/>
      <c r="I259" s="382"/>
      <c r="J259" s="383" t="str">
        <f t="shared" si="12"/>
        <v>371240</v>
      </c>
      <c r="K259" s="232"/>
      <c r="L259" s="232">
        <v>371</v>
      </c>
      <c r="M259" s="232">
        <v>240</v>
      </c>
      <c r="N259" s="109">
        <v>872</v>
      </c>
      <c r="O259" s="26">
        <f t="shared" si="13"/>
        <v>870</v>
      </c>
    </row>
    <row r="260" spans="1:15" hidden="1" x14ac:dyDescent="0.2">
      <c r="A260" s="382"/>
      <c r="B260" s="382"/>
      <c r="C260" s="382"/>
      <c r="D260" s="382"/>
      <c r="E260" s="382"/>
      <c r="F260" s="382"/>
      <c r="G260" s="382"/>
      <c r="H260" s="382"/>
      <c r="I260" s="382"/>
      <c r="J260" s="383" t="str">
        <f t="shared" si="12"/>
        <v>406240</v>
      </c>
      <c r="K260" s="232"/>
      <c r="L260" s="232">
        <v>406</v>
      </c>
      <c r="M260" s="232">
        <v>240</v>
      </c>
      <c r="N260" s="109">
        <v>912</v>
      </c>
      <c r="O260" s="26">
        <f t="shared" si="13"/>
        <v>910</v>
      </c>
    </row>
    <row r="261" spans="1:15" hidden="1" x14ac:dyDescent="0.2">
      <c r="A261" s="382"/>
      <c r="B261" s="382"/>
      <c r="C261" s="382"/>
      <c r="D261" s="382"/>
      <c r="E261" s="382"/>
      <c r="F261" s="382"/>
      <c r="G261" s="382"/>
      <c r="H261" s="382"/>
      <c r="I261" s="382"/>
      <c r="J261" s="383" t="str">
        <f t="shared" si="12"/>
        <v>426240</v>
      </c>
      <c r="K261" s="232"/>
      <c r="L261" s="232">
        <v>426</v>
      </c>
      <c r="M261" s="232">
        <v>240</v>
      </c>
      <c r="N261" s="109">
        <v>922</v>
      </c>
      <c r="O261" s="26">
        <f t="shared" ref="O261:O294" si="14">N261-2</f>
        <v>920</v>
      </c>
    </row>
    <row r="262" spans="1:15" hidden="1" x14ac:dyDescent="0.2">
      <c r="A262" s="382"/>
      <c r="B262" s="382"/>
      <c r="C262" s="382"/>
      <c r="D262" s="382"/>
      <c r="E262" s="382"/>
      <c r="F262" s="382"/>
      <c r="G262" s="382"/>
      <c r="H262" s="382"/>
      <c r="I262" s="382"/>
      <c r="J262" s="383" t="str">
        <f t="shared" ref="J262:J295" si="15">CONCATENATE(L262,M262)</f>
        <v>508240</v>
      </c>
      <c r="K262" s="232"/>
      <c r="L262" s="232">
        <v>508</v>
      </c>
      <c r="M262" s="232">
        <v>240</v>
      </c>
      <c r="N262" s="109">
        <v>1012</v>
      </c>
      <c r="O262" s="26">
        <f t="shared" si="14"/>
        <v>1010</v>
      </c>
    </row>
    <row r="263" spans="1:15" hidden="1" x14ac:dyDescent="0.2">
      <c r="A263" s="382"/>
      <c r="B263" s="382"/>
      <c r="C263" s="382"/>
      <c r="D263" s="382"/>
      <c r="E263" s="382"/>
      <c r="F263" s="382"/>
      <c r="G263" s="382"/>
      <c r="H263" s="382"/>
      <c r="I263" s="382"/>
      <c r="J263" s="383" t="str">
        <f t="shared" si="15"/>
        <v>533240</v>
      </c>
      <c r="K263" s="232"/>
      <c r="L263" s="232">
        <v>533</v>
      </c>
      <c r="M263" s="232">
        <v>240</v>
      </c>
      <c r="N263" s="109">
        <v>1026</v>
      </c>
      <c r="O263" s="26">
        <f t="shared" si="14"/>
        <v>1024</v>
      </c>
    </row>
    <row r="264" spans="1:15" hidden="1" x14ac:dyDescent="0.2">
      <c r="A264" s="382"/>
      <c r="B264" s="382"/>
      <c r="C264" s="382"/>
      <c r="D264" s="382"/>
      <c r="E264" s="382"/>
      <c r="F264" s="382"/>
      <c r="G264" s="382"/>
      <c r="H264" s="382"/>
      <c r="I264" s="382"/>
      <c r="J264" s="383" t="str">
        <f t="shared" si="15"/>
        <v>612240</v>
      </c>
      <c r="K264" s="232"/>
      <c r="L264" s="232">
        <v>612</v>
      </c>
      <c r="M264" s="232">
        <v>240</v>
      </c>
      <c r="N264" s="109">
        <v>1112</v>
      </c>
      <c r="O264" s="26">
        <f t="shared" si="14"/>
        <v>1110</v>
      </c>
    </row>
    <row r="265" spans="1:15" hidden="1" x14ac:dyDescent="0.2">
      <c r="A265" s="382"/>
      <c r="B265" s="382"/>
      <c r="C265" s="382"/>
      <c r="D265" s="382"/>
      <c r="E265" s="382"/>
      <c r="F265" s="382"/>
      <c r="G265" s="382"/>
      <c r="H265" s="382"/>
      <c r="I265" s="382"/>
      <c r="J265" s="383" t="str">
        <f t="shared" si="15"/>
        <v>630240</v>
      </c>
      <c r="K265" s="232"/>
      <c r="L265" s="232">
        <v>630</v>
      </c>
      <c r="M265" s="232">
        <v>240</v>
      </c>
      <c r="N265" s="109">
        <v>1131</v>
      </c>
      <c r="O265" s="26">
        <f t="shared" si="14"/>
        <v>1129</v>
      </c>
    </row>
    <row r="266" spans="1:15" hidden="1" x14ac:dyDescent="0.2">
      <c r="A266" s="382"/>
      <c r="B266" s="382"/>
      <c r="C266" s="382"/>
      <c r="D266" s="382"/>
      <c r="E266" s="382"/>
      <c r="F266" s="382"/>
      <c r="G266" s="382"/>
      <c r="H266" s="382"/>
      <c r="I266" s="382"/>
      <c r="J266" s="383" t="str">
        <f t="shared" si="15"/>
        <v>714240</v>
      </c>
      <c r="K266" s="232"/>
      <c r="L266" s="232">
        <v>714</v>
      </c>
      <c r="M266" s="232">
        <v>240</v>
      </c>
      <c r="N266" s="109">
        <v>1212</v>
      </c>
      <c r="O266" s="26">
        <f t="shared" si="14"/>
        <v>1210</v>
      </c>
    </row>
    <row r="267" spans="1:15" hidden="1" x14ac:dyDescent="0.2">
      <c r="A267" s="382"/>
      <c r="B267" s="382"/>
      <c r="C267" s="382"/>
      <c r="D267" s="382"/>
      <c r="E267" s="382"/>
      <c r="F267" s="382"/>
      <c r="G267" s="382"/>
      <c r="H267" s="382"/>
      <c r="I267" s="382"/>
      <c r="J267" s="383" t="str">
        <f t="shared" si="15"/>
        <v>813240</v>
      </c>
      <c r="K267" s="232"/>
      <c r="L267" s="232">
        <v>813</v>
      </c>
      <c r="M267" s="232">
        <v>240</v>
      </c>
      <c r="N267" s="109">
        <v>1317</v>
      </c>
      <c r="O267" s="26">
        <f t="shared" si="14"/>
        <v>1315</v>
      </c>
    </row>
    <row r="268" spans="1:15" hidden="1" x14ac:dyDescent="0.2">
      <c r="A268" s="382"/>
      <c r="B268" s="382"/>
      <c r="C268" s="382"/>
      <c r="D268" s="382"/>
      <c r="E268" s="382"/>
      <c r="F268" s="382"/>
      <c r="G268" s="382"/>
      <c r="H268" s="382"/>
      <c r="I268" s="382"/>
      <c r="J268" s="383" t="str">
        <f t="shared" si="15"/>
        <v>914240</v>
      </c>
      <c r="K268" s="232"/>
      <c r="L268" s="232">
        <v>914</v>
      </c>
      <c r="M268" s="232">
        <v>240</v>
      </c>
      <c r="N268" s="109">
        <v>1422</v>
      </c>
      <c r="O268" s="26">
        <f t="shared" si="14"/>
        <v>1420</v>
      </c>
    </row>
    <row r="269" spans="1:15" hidden="1" x14ac:dyDescent="0.2">
      <c r="A269" s="382"/>
      <c r="B269" s="382"/>
      <c r="C269" s="382"/>
      <c r="D269" s="382"/>
      <c r="E269" s="382"/>
      <c r="F269" s="382"/>
      <c r="G269" s="382"/>
      <c r="H269" s="382"/>
      <c r="I269" s="382"/>
      <c r="J269" s="383" t="str">
        <f t="shared" si="15"/>
        <v>1016240</v>
      </c>
      <c r="K269" s="232"/>
      <c r="L269" s="232">
        <v>1016</v>
      </c>
      <c r="M269" s="232">
        <v>240</v>
      </c>
      <c r="N269" s="109">
        <v>1516</v>
      </c>
      <c r="O269" s="26">
        <f t="shared" si="14"/>
        <v>1514</v>
      </c>
    </row>
    <row r="270" spans="1:15" hidden="1" x14ac:dyDescent="0.2">
      <c r="A270" s="382"/>
      <c r="B270" s="382"/>
      <c r="C270" s="382"/>
      <c r="D270" s="382"/>
      <c r="E270" s="382"/>
      <c r="F270" s="382"/>
      <c r="G270" s="382"/>
      <c r="H270" s="382"/>
      <c r="I270" s="382"/>
      <c r="J270" s="383" t="str">
        <f t="shared" si="15"/>
        <v>114260</v>
      </c>
      <c r="K270" s="232"/>
      <c r="L270" s="232">
        <v>114</v>
      </c>
      <c r="M270" s="232">
        <v>260</v>
      </c>
      <c r="N270" s="109">
        <v>661</v>
      </c>
      <c r="O270" s="26">
        <f t="shared" si="14"/>
        <v>659</v>
      </c>
    </row>
    <row r="271" spans="1:15" hidden="1" x14ac:dyDescent="0.2">
      <c r="A271" s="382"/>
      <c r="B271" s="382"/>
      <c r="C271" s="382"/>
      <c r="D271" s="382"/>
      <c r="E271" s="382"/>
      <c r="F271" s="382"/>
      <c r="G271" s="382"/>
      <c r="H271" s="382"/>
      <c r="I271" s="382"/>
      <c r="J271" s="383" t="str">
        <f t="shared" si="15"/>
        <v>127260</v>
      </c>
      <c r="K271" s="232"/>
      <c r="L271" s="232">
        <v>127</v>
      </c>
      <c r="M271" s="232">
        <v>260</v>
      </c>
      <c r="N271" s="109">
        <v>675</v>
      </c>
      <c r="O271" s="26">
        <f t="shared" si="14"/>
        <v>673</v>
      </c>
    </row>
    <row r="272" spans="1:15" hidden="1" x14ac:dyDescent="0.2">
      <c r="A272" s="382"/>
      <c r="B272" s="382"/>
      <c r="C272" s="382"/>
      <c r="D272" s="382"/>
      <c r="E272" s="382"/>
      <c r="F272" s="382"/>
      <c r="G272" s="382"/>
      <c r="H272" s="382"/>
      <c r="I272" s="382"/>
      <c r="J272" s="383" t="str">
        <f t="shared" si="15"/>
        <v>140260</v>
      </c>
      <c r="K272" s="232"/>
      <c r="L272" s="232">
        <v>140</v>
      </c>
      <c r="M272" s="232">
        <v>260</v>
      </c>
      <c r="N272" s="109">
        <v>682</v>
      </c>
      <c r="O272" s="26">
        <f t="shared" si="14"/>
        <v>680</v>
      </c>
    </row>
    <row r="273" spans="1:15" hidden="1" x14ac:dyDescent="0.2">
      <c r="A273" s="382"/>
      <c r="B273" s="382"/>
      <c r="C273" s="382"/>
      <c r="D273" s="382"/>
      <c r="E273" s="382"/>
      <c r="F273" s="382"/>
      <c r="G273" s="382"/>
      <c r="H273" s="382"/>
      <c r="I273" s="382"/>
      <c r="J273" s="383" t="str">
        <f t="shared" si="15"/>
        <v>168260</v>
      </c>
      <c r="K273" s="232"/>
      <c r="L273" s="232">
        <v>168</v>
      </c>
      <c r="M273" s="232">
        <v>260</v>
      </c>
      <c r="N273" s="109">
        <v>702</v>
      </c>
      <c r="O273" s="26">
        <f t="shared" si="14"/>
        <v>700</v>
      </c>
    </row>
    <row r="274" spans="1:15" hidden="1" x14ac:dyDescent="0.2">
      <c r="A274" s="382"/>
      <c r="B274" s="382"/>
      <c r="C274" s="382"/>
      <c r="D274" s="382"/>
      <c r="E274" s="382"/>
      <c r="F274" s="382"/>
      <c r="G274" s="382"/>
      <c r="H274" s="382"/>
      <c r="I274" s="382"/>
      <c r="J274" s="383" t="str">
        <f t="shared" si="15"/>
        <v>178260</v>
      </c>
      <c r="K274" s="232"/>
      <c r="L274" s="232">
        <v>178</v>
      </c>
      <c r="M274" s="232">
        <v>260</v>
      </c>
      <c r="N274" s="109">
        <v>712</v>
      </c>
      <c r="O274" s="26">
        <f t="shared" si="14"/>
        <v>710</v>
      </c>
    </row>
    <row r="275" spans="1:15" hidden="1" x14ac:dyDescent="0.2">
      <c r="A275" s="382"/>
      <c r="B275" s="382"/>
      <c r="C275" s="382"/>
      <c r="D275" s="382"/>
      <c r="E275" s="382"/>
      <c r="F275" s="382"/>
      <c r="G275" s="382"/>
      <c r="H275" s="382"/>
      <c r="I275" s="382"/>
      <c r="J275" s="383" t="str">
        <f t="shared" si="15"/>
        <v>219260</v>
      </c>
      <c r="K275" s="232"/>
      <c r="L275" s="232">
        <v>219</v>
      </c>
      <c r="M275" s="232">
        <v>260</v>
      </c>
      <c r="N275" s="109">
        <v>752</v>
      </c>
      <c r="O275" s="26">
        <f t="shared" si="14"/>
        <v>750</v>
      </c>
    </row>
    <row r="276" spans="1:15" hidden="1" x14ac:dyDescent="0.2">
      <c r="A276" s="382"/>
      <c r="B276" s="382"/>
      <c r="C276" s="382"/>
      <c r="D276" s="382"/>
      <c r="E276" s="382"/>
      <c r="F276" s="382"/>
      <c r="G276" s="382"/>
      <c r="H276" s="382"/>
      <c r="I276" s="382"/>
      <c r="J276" s="383" t="str">
        <f t="shared" si="15"/>
        <v>230260</v>
      </c>
      <c r="K276" s="232"/>
      <c r="L276" s="232">
        <v>230</v>
      </c>
      <c r="M276" s="232">
        <v>260</v>
      </c>
      <c r="N276" s="109">
        <v>768</v>
      </c>
      <c r="O276" s="26">
        <f t="shared" si="14"/>
        <v>766</v>
      </c>
    </row>
    <row r="277" spans="1:15" hidden="1" x14ac:dyDescent="0.2">
      <c r="A277" s="382"/>
      <c r="B277" s="382"/>
      <c r="C277" s="382"/>
      <c r="D277" s="382"/>
      <c r="E277" s="382"/>
      <c r="F277" s="382"/>
      <c r="G277" s="382"/>
      <c r="H277" s="382"/>
      <c r="I277" s="382"/>
      <c r="J277" s="383" t="str">
        <f t="shared" si="15"/>
        <v>273260</v>
      </c>
      <c r="K277" s="232"/>
      <c r="L277" s="232">
        <v>273</v>
      </c>
      <c r="M277" s="232">
        <v>260</v>
      </c>
      <c r="N277" s="109">
        <v>802</v>
      </c>
      <c r="O277" s="26">
        <f t="shared" si="14"/>
        <v>800</v>
      </c>
    </row>
    <row r="278" spans="1:15" hidden="1" x14ac:dyDescent="0.2">
      <c r="A278" s="382"/>
      <c r="B278" s="382"/>
      <c r="C278" s="382"/>
      <c r="D278" s="382"/>
      <c r="E278" s="382"/>
      <c r="F278" s="382"/>
      <c r="G278" s="382"/>
      <c r="H278" s="382"/>
      <c r="I278" s="382"/>
      <c r="J278" s="383" t="str">
        <f t="shared" si="15"/>
        <v>289260</v>
      </c>
      <c r="K278" s="232"/>
      <c r="L278" s="232">
        <v>289</v>
      </c>
      <c r="M278" s="232">
        <v>260</v>
      </c>
      <c r="N278" s="109">
        <v>831</v>
      </c>
      <c r="O278" s="26">
        <f t="shared" si="14"/>
        <v>829</v>
      </c>
    </row>
    <row r="279" spans="1:15" hidden="1" x14ac:dyDescent="0.2">
      <c r="A279" s="382"/>
      <c r="B279" s="382"/>
      <c r="C279" s="382"/>
      <c r="D279" s="382"/>
      <c r="E279" s="382"/>
      <c r="F279" s="382"/>
      <c r="G279" s="382"/>
      <c r="H279" s="382"/>
      <c r="I279" s="382"/>
      <c r="J279" s="383" t="str">
        <f t="shared" si="15"/>
        <v>324260</v>
      </c>
      <c r="K279" s="232"/>
      <c r="L279" s="232">
        <v>324</v>
      </c>
      <c r="M279" s="232">
        <v>260</v>
      </c>
      <c r="N279" s="109">
        <v>872</v>
      </c>
      <c r="O279" s="26">
        <f t="shared" si="14"/>
        <v>870</v>
      </c>
    </row>
    <row r="280" spans="1:15" hidden="1" x14ac:dyDescent="0.2">
      <c r="A280" s="382"/>
      <c r="B280" s="382"/>
      <c r="C280" s="382"/>
      <c r="D280" s="382"/>
      <c r="E280" s="382"/>
      <c r="F280" s="382"/>
      <c r="G280" s="382"/>
      <c r="H280" s="382"/>
      <c r="I280" s="382"/>
      <c r="J280" s="383" t="str">
        <f t="shared" si="15"/>
        <v>356260</v>
      </c>
      <c r="K280" s="232"/>
      <c r="L280" s="232">
        <v>356</v>
      </c>
      <c r="M280" s="232">
        <v>260</v>
      </c>
      <c r="N280" s="109">
        <v>882</v>
      </c>
      <c r="O280" s="26">
        <f t="shared" si="14"/>
        <v>880</v>
      </c>
    </row>
    <row r="281" spans="1:15" hidden="1" x14ac:dyDescent="0.2">
      <c r="A281" s="382"/>
      <c r="B281" s="382"/>
      <c r="C281" s="382"/>
      <c r="D281" s="382"/>
      <c r="E281" s="382"/>
      <c r="F281" s="382"/>
      <c r="G281" s="382"/>
      <c r="H281" s="382"/>
      <c r="I281" s="382"/>
      <c r="J281" s="383" t="str">
        <f t="shared" si="15"/>
        <v>371260</v>
      </c>
      <c r="K281" s="232"/>
      <c r="L281" s="232">
        <v>371</v>
      </c>
      <c r="M281" s="232">
        <v>260</v>
      </c>
      <c r="N281" s="109">
        <v>912</v>
      </c>
      <c r="O281" s="26">
        <f t="shared" si="14"/>
        <v>910</v>
      </c>
    </row>
    <row r="282" spans="1:15" hidden="1" x14ac:dyDescent="0.2">
      <c r="A282" s="382"/>
      <c r="B282" s="382"/>
      <c r="C282" s="382"/>
      <c r="D282" s="382"/>
      <c r="E282" s="382"/>
      <c r="F282" s="382"/>
      <c r="G282" s="382"/>
      <c r="H282" s="382"/>
      <c r="I282" s="382"/>
      <c r="J282" s="383" t="str">
        <f t="shared" si="15"/>
        <v>406260</v>
      </c>
      <c r="K282" s="232"/>
      <c r="L282" s="232">
        <v>406</v>
      </c>
      <c r="M282" s="232">
        <v>260</v>
      </c>
      <c r="N282" s="109">
        <v>940</v>
      </c>
      <c r="O282" s="26">
        <f t="shared" si="14"/>
        <v>938</v>
      </c>
    </row>
    <row r="283" spans="1:15" hidden="1" x14ac:dyDescent="0.2">
      <c r="A283" s="382"/>
      <c r="B283" s="382"/>
      <c r="C283" s="382"/>
      <c r="D283" s="382"/>
      <c r="E283" s="382"/>
      <c r="F283" s="382"/>
      <c r="G283" s="382"/>
      <c r="H283" s="382"/>
      <c r="I283" s="382"/>
      <c r="J283" s="383" t="str">
        <f t="shared" si="15"/>
        <v>426260</v>
      </c>
      <c r="K283" s="232"/>
      <c r="L283" s="232">
        <v>426</v>
      </c>
      <c r="M283" s="232">
        <v>260</v>
      </c>
      <c r="N283" s="109">
        <v>972</v>
      </c>
      <c r="O283" s="26">
        <f t="shared" si="14"/>
        <v>970</v>
      </c>
    </row>
    <row r="284" spans="1:15" hidden="1" x14ac:dyDescent="0.2">
      <c r="A284" s="382"/>
      <c r="B284" s="382"/>
      <c r="C284" s="382"/>
      <c r="D284" s="382"/>
      <c r="E284" s="382"/>
      <c r="F284" s="382"/>
      <c r="G284" s="382"/>
      <c r="H284" s="382"/>
      <c r="I284" s="382"/>
      <c r="J284" s="383" t="str">
        <f t="shared" si="15"/>
        <v>508260</v>
      </c>
      <c r="K284" s="232"/>
      <c r="L284" s="232">
        <v>508</v>
      </c>
      <c r="M284" s="232">
        <v>260</v>
      </c>
      <c r="N284" s="109">
        <v>1052</v>
      </c>
      <c r="O284" s="26">
        <f t="shared" si="14"/>
        <v>1050</v>
      </c>
    </row>
    <row r="285" spans="1:15" hidden="1" x14ac:dyDescent="0.2">
      <c r="A285" s="382"/>
      <c r="B285" s="382"/>
      <c r="C285" s="382"/>
      <c r="D285" s="382"/>
      <c r="E285" s="382"/>
      <c r="F285" s="382"/>
      <c r="G285" s="382"/>
      <c r="H285" s="382"/>
      <c r="I285" s="382"/>
      <c r="J285" s="383" t="str">
        <f t="shared" si="15"/>
        <v>533260</v>
      </c>
      <c r="K285" s="232"/>
      <c r="L285" s="232">
        <v>533</v>
      </c>
      <c r="M285" s="232">
        <v>260</v>
      </c>
      <c r="N285" s="109">
        <v>1072</v>
      </c>
      <c r="O285" s="26">
        <f t="shared" si="14"/>
        <v>1070</v>
      </c>
    </row>
    <row r="286" spans="1:15" hidden="1" x14ac:dyDescent="0.2">
      <c r="A286" s="382"/>
      <c r="B286" s="382"/>
      <c r="C286" s="382"/>
      <c r="D286" s="382"/>
      <c r="E286" s="382"/>
      <c r="F286" s="382"/>
      <c r="G286" s="382"/>
      <c r="H286" s="382"/>
      <c r="I286" s="382"/>
      <c r="J286" s="383" t="str">
        <f t="shared" si="15"/>
        <v>612260</v>
      </c>
      <c r="K286" s="232"/>
      <c r="L286" s="232">
        <v>612</v>
      </c>
      <c r="M286" s="232">
        <v>260</v>
      </c>
      <c r="N286" s="109">
        <v>1152</v>
      </c>
      <c r="O286" s="26">
        <f t="shared" si="14"/>
        <v>1150</v>
      </c>
    </row>
    <row r="287" spans="1:15" hidden="1" x14ac:dyDescent="0.2">
      <c r="A287" s="382"/>
      <c r="B287" s="382"/>
      <c r="C287" s="382"/>
      <c r="D287" s="382"/>
      <c r="E287" s="382"/>
      <c r="F287" s="382"/>
      <c r="G287" s="382"/>
      <c r="H287" s="382"/>
      <c r="I287" s="382"/>
      <c r="J287" s="383" t="str">
        <f t="shared" si="15"/>
        <v>630260</v>
      </c>
      <c r="K287" s="232"/>
      <c r="L287" s="232">
        <v>630</v>
      </c>
      <c r="M287" s="232">
        <v>260</v>
      </c>
      <c r="N287" s="109">
        <v>1172</v>
      </c>
      <c r="O287" s="26">
        <f t="shared" si="14"/>
        <v>1170</v>
      </c>
    </row>
    <row r="288" spans="1:15" hidden="1" x14ac:dyDescent="0.2">
      <c r="A288" s="382"/>
      <c r="B288" s="382"/>
      <c r="C288" s="382"/>
      <c r="D288" s="382"/>
      <c r="E288" s="382"/>
      <c r="F288" s="382"/>
      <c r="G288" s="382"/>
      <c r="H288" s="382"/>
      <c r="I288" s="382"/>
      <c r="J288" s="383" t="str">
        <f t="shared" si="15"/>
        <v>714260</v>
      </c>
      <c r="K288" s="232"/>
      <c r="L288" s="232">
        <v>714</v>
      </c>
      <c r="M288" s="232">
        <v>260</v>
      </c>
      <c r="N288" s="109">
        <v>1252</v>
      </c>
      <c r="O288" s="26">
        <f t="shared" si="14"/>
        <v>1250</v>
      </c>
    </row>
    <row r="289" spans="1:15" hidden="1" x14ac:dyDescent="0.2">
      <c r="A289" s="382"/>
      <c r="B289" s="382"/>
      <c r="C289" s="382"/>
      <c r="D289" s="382"/>
      <c r="E289" s="382"/>
      <c r="F289" s="382"/>
      <c r="G289" s="382"/>
      <c r="H289" s="382"/>
      <c r="I289" s="382"/>
      <c r="J289" s="383" t="str">
        <f t="shared" si="15"/>
        <v>813260</v>
      </c>
      <c r="K289" s="232"/>
      <c r="L289" s="232">
        <v>813</v>
      </c>
      <c r="M289" s="232">
        <v>260</v>
      </c>
      <c r="N289" s="109">
        <v>1360</v>
      </c>
      <c r="O289" s="26">
        <f t="shared" si="14"/>
        <v>1358</v>
      </c>
    </row>
    <row r="290" spans="1:15" hidden="1" x14ac:dyDescent="0.2">
      <c r="A290" s="382"/>
      <c r="B290" s="382"/>
      <c r="C290" s="382"/>
      <c r="D290" s="382"/>
      <c r="E290" s="382"/>
      <c r="F290" s="382"/>
      <c r="G290" s="382"/>
      <c r="H290" s="382"/>
      <c r="I290" s="382"/>
      <c r="J290" s="383" t="str">
        <f t="shared" si="15"/>
        <v>914260</v>
      </c>
      <c r="K290" s="232"/>
      <c r="L290" s="232">
        <v>914</v>
      </c>
      <c r="M290" s="232">
        <v>260</v>
      </c>
      <c r="N290" s="109">
        <v>1454</v>
      </c>
      <c r="O290" s="26">
        <f t="shared" si="14"/>
        <v>1452</v>
      </c>
    </row>
    <row r="291" spans="1:15" hidden="1" x14ac:dyDescent="0.2">
      <c r="A291" s="382"/>
      <c r="B291" s="382"/>
      <c r="C291" s="382"/>
      <c r="D291" s="382"/>
      <c r="E291" s="382"/>
      <c r="F291" s="382"/>
      <c r="G291" s="382"/>
      <c r="H291" s="382"/>
      <c r="I291" s="382"/>
      <c r="J291" s="383" t="str">
        <f t="shared" si="15"/>
        <v>1016260</v>
      </c>
      <c r="K291" s="232"/>
      <c r="L291" s="232">
        <v>1016</v>
      </c>
      <c r="M291" s="232">
        <v>260</v>
      </c>
      <c r="N291" s="109">
        <v>1556</v>
      </c>
      <c r="O291" s="26">
        <f t="shared" si="14"/>
        <v>1554</v>
      </c>
    </row>
    <row r="292" spans="1:15" hidden="1" x14ac:dyDescent="0.2">
      <c r="A292" s="382"/>
      <c r="B292" s="382"/>
      <c r="C292" s="382"/>
      <c r="D292" s="382"/>
      <c r="E292" s="382"/>
      <c r="F292" s="382"/>
      <c r="G292" s="382"/>
      <c r="H292" s="382"/>
      <c r="I292" s="382"/>
      <c r="J292" s="383" t="str">
        <f t="shared" si="15"/>
        <v>114280</v>
      </c>
      <c r="K292" s="232"/>
      <c r="L292" s="232">
        <v>114</v>
      </c>
      <c r="M292" s="232">
        <v>280</v>
      </c>
      <c r="N292" s="109">
        <v>702</v>
      </c>
      <c r="O292" s="26">
        <f t="shared" si="14"/>
        <v>700</v>
      </c>
    </row>
    <row r="293" spans="1:15" hidden="1" x14ac:dyDescent="0.2">
      <c r="A293" s="382"/>
      <c r="B293" s="382"/>
      <c r="C293" s="382"/>
      <c r="D293" s="382"/>
      <c r="E293" s="382"/>
      <c r="F293" s="382"/>
      <c r="G293" s="382"/>
      <c r="H293" s="382"/>
      <c r="I293" s="382"/>
      <c r="J293" s="383" t="str">
        <f t="shared" si="15"/>
        <v>127280</v>
      </c>
      <c r="K293" s="232"/>
      <c r="L293" s="232">
        <v>127</v>
      </c>
      <c r="M293" s="232">
        <v>280</v>
      </c>
      <c r="N293" s="109">
        <v>712</v>
      </c>
      <c r="O293" s="26">
        <f t="shared" si="14"/>
        <v>710</v>
      </c>
    </row>
    <row r="294" spans="1:15" hidden="1" x14ac:dyDescent="0.2">
      <c r="A294" s="382"/>
      <c r="B294" s="382"/>
      <c r="C294" s="382"/>
      <c r="D294" s="382"/>
      <c r="E294" s="382"/>
      <c r="F294" s="382"/>
      <c r="G294" s="382"/>
      <c r="H294" s="382"/>
      <c r="I294" s="382"/>
      <c r="J294" s="383" t="str">
        <f t="shared" si="15"/>
        <v>140280</v>
      </c>
      <c r="K294" s="232"/>
      <c r="L294" s="232">
        <v>140</v>
      </c>
      <c r="M294" s="232">
        <v>280</v>
      </c>
      <c r="N294" s="109">
        <v>722</v>
      </c>
      <c r="O294" s="26">
        <f t="shared" si="14"/>
        <v>720</v>
      </c>
    </row>
    <row r="295" spans="1:15" hidden="1" x14ac:dyDescent="0.2">
      <c r="A295" s="382"/>
      <c r="B295" s="382"/>
      <c r="C295" s="382"/>
      <c r="D295" s="382"/>
      <c r="E295" s="382"/>
      <c r="F295" s="382"/>
      <c r="G295" s="382"/>
      <c r="H295" s="382"/>
      <c r="I295" s="382"/>
      <c r="J295" s="383" t="str">
        <f t="shared" si="15"/>
        <v>168280</v>
      </c>
      <c r="K295" s="232"/>
      <c r="L295" s="232">
        <v>168</v>
      </c>
      <c r="M295" s="232">
        <v>280</v>
      </c>
      <c r="N295" s="109">
        <v>742</v>
      </c>
      <c r="O295" s="26">
        <f t="shared" ref="O295:O335" si="16">N295-2</f>
        <v>740</v>
      </c>
    </row>
    <row r="296" spans="1:15" hidden="1" x14ac:dyDescent="0.2">
      <c r="A296" s="382"/>
      <c r="B296" s="382"/>
      <c r="C296" s="382"/>
      <c r="D296" s="382"/>
      <c r="E296" s="382"/>
      <c r="F296" s="382"/>
      <c r="G296" s="382"/>
      <c r="H296" s="382"/>
      <c r="I296" s="382"/>
      <c r="J296" s="383" t="str">
        <f t="shared" ref="J296:J335" si="17">CONCATENATE(L296,M296)</f>
        <v>178280</v>
      </c>
      <c r="K296" s="232"/>
      <c r="L296" s="232">
        <v>178</v>
      </c>
      <c r="M296" s="232">
        <v>280</v>
      </c>
      <c r="N296" s="109">
        <v>752</v>
      </c>
      <c r="O296" s="26">
        <f t="shared" si="16"/>
        <v>750</v>
      </c>
    </row>
    <row r="297" spans="1:15" hidden="1" x14ac:dyDescent="0.2">
      <c r="A297" s="382"/>
      <c r="B297" s="382"/>
      <c r="C297" s="382"/>
      <c r="D297" s="382"/>
      <c r="E297" s="382"/>
      <c r="F297" s="382"/>
      <c r="G297" s="382"/>
      <c r="H297" s="382"/>
      <c r="I297" s="382"/>
      <c r="J297" s="383" t="str">
        <f t="shared" si="17"/>
        <v>219280</v>
      </c>
      <c r="K297" s="232"/>
      <c r="L297" s="232">
        <v>219</v>
      </c>
      <c r="M297" s="232">
        <v>280</v>
      </c>
      <c r="N297" s="109">
        <v>802</v>
      </c>
      <c r="O297" s="26">
        <f t="shared" si="16"/>
        <v>800</v>
      </c>
    </row>
    <row r="298" spans="1:15" hidden="1" x14ac:dyDescent="0.2">
      <c r="A298" s="382"/>
      <c r="B298" s="382"/>
      <c r="C298" s="382"/>
      <c r="D298" s="382"/>
      <c r="E298" s="382"/>
      <c r="F298" s="382"/>
      <c r="G298" s="382"/>
      <c r="H298" s="382"/>
      <c r="I298" s="382"/>
      <c r="J298" s="383" t="str">
        <f t="shared" si="17"/>
        <v>230280</v>
      </c>
      <c r="K298" s="232"/>
      <c r="L298" s="232">
        <v>230</v>
      </c>
      <c r="M298" s="232">
        <v>280</v>
      </c>
      <c r="N298" s="109">
        <v>802</v>
      </c>
      <c r="O298" s="26">
        <f t="shared" si="16"/>
        <v>800</v>
      </c>
    </row>
    <row r="299" spans="1:15" hidden="1" x14ac:dyDescent="0.2">
      <c r="A299" s="382"/>
      <c r="B299" s="382"/>
      <c r="C299" s="382"/>
      <c r="D299" s="382"/>
      <c r="E299" s="382"/>
      <c r="F299" s="382"/>
      <c r="G299" s="382"/>
      <c r="H299" s="382"/>
      <c r="I299" s="382"/>
      <c r="J299" s="383" t="str">
        <f t="shared" si="17"/>
        <v>273280</v>
      </c>
      <c r="K299" s="232"/>
      <c r="L299" s="232">
        <v>273</v>
      </c>
      <c r="M299" s="232">
        <v>280</v>
      </c>
      <c r="N299" s="109">
        <v>842</v>
      </c>
      <c r="O299" s="26">
        <f t="shared" si="16"/>
        <v>840</v>
      </c>
    </row>
    <row r="300" spans="1:15" hidden="1" x14ac:dyDescent="0.2">
      <c r="A300" s="382"/>
      <c r="B300" s="382"/>
      <c r="C300" s="382"/>
      <c r="D300" s="382"/>
      <c r="E300" s="382"/>
      <c r="F300" s="382"/>
      <c r="G300" s="382"/>
      <c r="H300" s="382"/>
      <c r="I300" s="382"/>
      <c r="J300" s="383" t="str">
        <f t="shared" si="17"/>
        <v>289280</v>
      </c>
      <c r="K300" s="232"/>
      <c r="L300" s="232">
        <v>289</v>
      </c>
      <c r="M300" s="232">
        <v>280</v>
      </c>
      <c r="N300" s="109">
        <v>872</v>
      </c>
      <c r="O300" s="26">
        <f t="shared" si="16"/>
        <v>870</v>
      </c>
    </row>
    <row r="301" spans="1:15" hidden="1" x14ac:dyDescent="0.2">
      <c r="A301" s="382"/>
      <c r="B301" s="382"/>
      <c r="C301" s="382"/>
      <c r="D301" s="382"/>
      <c r="E301" s="382"/>
      <c r="F301" s="382"/>
      <c r="G301" s="382"/>
      <c r="H301" s="382"/>
      <c r="I301" s="382"/>
      <c r="J301" s="383" t="str">
        <f t="shared" si="17"/>
        <v>324280</v>
      </c>
      <c r="K301" s="232"/>
      <c r="L301" s="232">
        <v>324</v>
      </c>
      <c r="M301" s="232">
        <v>280</v>
      </c>
      <c r="N301" s="109">
        <v>912</v>
      </c>
      <c r="O301" s="26">
        <f t="shared" si="16"/>
        <v>910</v>
      </c>
    </row>
    <row r="302" spans="1:15" hidden="1" x14ac:dyDescent="0.2">
      <c r="A302" s="382"/>
      <c r="B302" s="382"/>
      <c r="C302" s="382"/>
      <c r="D302" s="382"/>
      <c r="E302" s="382"/>
      <c r="F302" s="382"/>
      <c r="G302" s="382"/>
      <c r="H302" s="382"/>
      <c r="I302" s="382"/>
      <c r="J302" s="383" t="str">
        <f t="shared" si="17"/>
        <v>356280</v>
      </c>
      <c r="K302" s="232"/>
      <c r="L302" s="232">
        <v>356</v>
      </c>
      <c r="M302" s="232">
        <v>280</v>
      </c>
      <c r="N302" s="109">
        <v>922</v>
      </c>
      <c r="O302" s="26">
        <f t="shared" si="16"/>
        <v>920</v>
      </c>
    </row>
    <row r="303" spans="1:15" hidden="1" x14ac:dyDescent="0.2">
      <c r="A303" s="382"/>
      <c r="B303" s="382"/>
      <c r="C303" s="382"/>
      <c r="D303" s="382"/>
      <c r="E303" s="382"/>
      <c r="F303" s="382"/>
      <c r="G303" s="382"/>
      <c r="H303" s="382"/>
      <c r="I303" s="382"/>
      <c r="J303" s="383" t="str">
        <f t="shared" si="17"/>
        <v>371280</v>
      </c>
      <c r="K303" s="232"/>
      <c r="L303" s="232">
        <v>371</v>
      </c>
      <c r="M303" s="232">
        <v>280</v>
      </c>
      <c r="N303" s="109">
        <v>940</v>
      </c>
      <c r="O303" s="26">
        <f t="shared" si="16"/>
        <v>938</v>
      </c>
    </row>
    <row r="304" spans="1:15" hidden="1" x14ac:dyDescent="0.2">
      <c r="A304" s="382"/>
      <c r="B304" s="382"/>
      <c r="C304" s="382"/>
      <c r="D304" s="382"/>
      <c r="E304" s="382"/>
      <c r="F304" s="382"/>
      <c r="G304" s="382"/>
      <c r="H304" s="382"/>
      <c r="I304" s="382"/>
      <c r="J304" s="383" t="str">
        <f t="shared" si="17"/>
        <v>406280</v>
      </c>
      <c r="K304" s="232"/>
      <c r="L304" s="232">
        <v>406</v>
      </c>
      <c r="M304" s="232">
        <v>280</v>
      </c>
      <c r="N304" s="109">
        <v>986</v>
      </c>
      <c r="O304" s="26">
        <f t="shared" si="16"/>
        <v>984</v>
      </c>
    </row>
    <row r="305" spans="1:15" hidden="1" x14ac:dyDescent="0.2">
      <c r="A305" s="382"/>
      <c r="B305" s="382"/>
      <c r="C305" s="382"/>
      <c r="D305" s="382"/>
      <c r="E305" s="382"/>
      <c r="F305" s="382"/>
      <c r="G305" s="382"/>
      <c r="H305" s="382"/>
      <c r="I305" s="382"/>
      <c r="J305" s="383" t="str">
        <f t="shared" si="17"/>
        <v>426280</v>
      </c>
      <c r="K305" s="232"/>
      <c r="L305" s="232">
        <v>426</v>
      </c>
      <c r="M305" s="232">
        <v>280</v>
      </c>
      <c r="N305" s="109">
        <v>1012</v>
      </c>
      <c r="O305" s="26">
        <f t="shared" si="16"/>
        <v>1010</v>
      </c>
    </row>
    <row r="306" spans="1:15" hidden="1" x14ac:dyDescent="0.2">
      <c r="A306" s="382"/>
      <c r="B306" s="382"/>
      <c r="C306" s="382"/>
      <c r="D306" s="382"/>
      <c r="E306" s="382"/>
      <c r="F306" s="382"/>
      <c r="G306" s="382"/>
      <c r="H306" s="382"/>
      <c r="I306" s="382"/>
      <c r="J306" s="383" t="str">
        <f t="shared" si="17"/>
        <v>508280</v>
      </c>
      <c r="K306" s="232"/>
      <c r="L306" s="232">
        <v>508</v>
      </c>
      <c r="M306" s="232">
        <v>280</v>
      </c>
      <c r="N306" s="109">
        <v>1092</v>
      </c>
      <c r="O306" s="26">
        <f t="shared" si="16"/>
        <v>1090</v>
      </c>
    </row>
    <row r="307" spans="1:15" hidden="1" x14ac:dyDescent="0.2">
      <c r="A307" s="382"/>
      <c r="B307" s="382"/>
      <c r="C307" s="382"/>
      <c r="D307" s="382"/>
      <c r="E307" s="382"/>
      <c r="F307" s="382"/>
      <c r="G307" s="382"/>
      <c r="H307" s="382"/>
      <c r="I307" s="382"/>
      <c r="J307" s="383" t="str">
        <f t="shared" si="17"/>
        <v>533280</v>
      </c>
      <c r="K307" s="232"/>
      <c r="L307" s="232">
        <v>533</v>
      </c>
      <c r="M307" s="232">
        <v>280</v>
      </c>
      <c r="N307" s="109">
        <v>1112</v>
      </c>
      <c r="O307" s="26">
        <f t="shared" si="16"/>
        <v>1110</v>
      </c>
    </row>
    <row r="308" spans="1:15" hidden="1" x14ac:dyDescent="0.2">
      <c r="A308" s="382"/>
      <c r="B308" s="382"/>
      <c r="C308" s="382"/>
      <c r="D308" s="382"/>
      <c r="E308" s="382"/>
      <c r="F308" s="382"/>
      <c r="G308" s="382"/>
      <c r="H308" s="382"/>
      <c r="I308" s="382"/>
      <c r="J308" s="383" t="str">
        <f t="shared" si="17"/>
        <v>612280</v>
      </c>
      <c r="K308" s="232"/>
      <c r="L308" s="232">
        <v>612</v>
      </c>
      <c r="M308" s="232">
        <v>280</v>
      </c>
      <c r="N308" s="109">
        <v>1192</v>
      </c>
      <c r="O308" s="26">
        <f t="shared" si="16"/>
        <v>1190</v>
      </c>
    </row>
    <row r="309" spans="1:15" hidden="1" x14ac:dyDescent="0.2">
      <c r="A309" s="382"/>
      <c r="B309" s="382"/>
      <c r="C309" s="382"/>
      <c r="D309" s="382"/>
      <c r="E309" s="382"/>
      <c r="F309" s="382"/>
      <c r="G309" s="382"/>
      <c r="H309" s="382"/>
      <c r="I309" s="382"/>
      <c r="J309" s="383" t="str">
        <f t="shared" si="17"/>
        <v>630280</v>
      </c>
      <c r="K309" s="232"/>
      <c r="L309" s="232">
        <v>630</v>
      </c>
      <c r="M309" s="232">
        <v>280</v>
      </c>
      <c r="N309" s="109">
        <v>1212</v>
      </c>
      <c r="O309" s="26">
        <f t="shared" si="16"/>
        <v>1210</v>
      </c>
    </row>
    <row r="310" spans="1:15" hidden="1" x14ac:dyDescent="0.2">
      <c r="A310" s="382"/>
      <c r="B310" s="382"/>
      <c r="C310" s="382"/>
      <c r="D310" s="382"/>
      <c r="E310" s="382"/>
      <c r="F310" s="382"/>
      <c r="G310" s="382"/>
      <c r="H310" s="382"/>
      <c r="I310" s="382"/>
      <c r="J310" s="383" t="str">
        <f t="shared" si="17"/>
        <v>714280</v>
      </c>
      <c r="K310" s="232"/>
      <c r="L310" s="232">
        <v>714</v>
      </c>
      <c r="M310" s="232">
        <v>280</v>
      </c>
      <c r="N310" s="109">
        <v>1294</v>
      </c>
      <c r="O310" s="26">
        <f t="shared" si="16"/>
        <v>1292</v>
      </c>
    </row>
    <row r="311" spans="1:15" hidden="1" x14ac:dyDescent="0.2">
      <c r="A311" s="382"/>
      <c r="B311" s="382"/>
      <c r="C311" s="382"/>
      <c r="D311" s="382"/>
      <c r="E311" s="382"/>
      <c r="F311" s="382"/>
      <c r="G311" s="382"/>
      <c r="H311" s="382"/>
      <c r="I311" s="382"/>
      <c r="J311" s="383" t="str">
        <f t="shared" si="17"/>
        <v>813280</v>
      </c>
      <c r="K311" s="232"/>
      <c r="L311" s="232">
        <v>813</v>
      </c>
      <c r="M311" s="232">
        <v>280</v>
      </c>
      <c r="N311" s="109">
        <v>1394</v>
      </c>
      <c r="O311" s="26">
        <f t="shared" si="16"/>
        <v>1392</v>
      </c>
    </row>
    <row r="312" spans="1:15" hidden="1" x14ac:dyDescent="0.2">
      <c r="A312" s="382"/>
      <c r="B312" s="382"/>
      <c r="C312" s="382"/>
      <c r="D312" s="382"/>
      <c r="E312" s="382"/>
      <c r="F312" s="382"/>
      <c r="G312" s="382"/>
      <c r="H312" s="382"/>
      <c r="I312" s="382"/>
      <c r="J312" s="383" t="str">
        <f t="shared" si="17"/>
        <v>914280</v>
      </c>
      <c r="K312" s="232"/>
      <c r="L312" s="232">
        <v>914</v>
      </c>
      <c r="M312" s="232">
        <v>280</v>
      </c>
      <c r="N312" s="109">
        <v>1494</v>
      </c>
      <c r="O312" s="26">
        <f t="shared" si="16"/>
        <v>1492</v>
      </c>
    </row>
    <row r="313" spans="1:15" hidden="1" x14ac:dyDescent="0.2">
      <c r="A313" s="382"/>
      <c r="B313" s="382"/>
      <c r="C313" s="382"/>
      <c r="D313" s="382"/>
      <c r="E313" s="382"/>
      <c r="F313" s="382"/>
      <c r="G313" s="382"/>
      <c r="H313" s="382"/>
      <c r="I313" s="382"/>
      <c r="J313" s="383" t="str">
        <f t="shared" si="17"/>
        <v>1016280</v>
      </c>
      <c r="K313" s="232"/>
      <c r="L313" s="232">
        <v>1016</v>
      </c>
      <c r="M313" s="232">
        <v>280</v>
      </c>
      <c r="N313" s="109">
        <v>1596</v>
      </c>
      <c r="O313" s="26">
        <f t="shared" si="16"/>
        <v>1594</v>
      </c>
    </row>
    <row r="314" spans="1:15" hidden="1" x14ac:dyDescent="0.2">
      <c r="A314" s="382"/>
      <c r="B314" s="382"/>
      <c r="C314" s="382"/>
      <c r="D314" s="382"/>
      <c r="E314" s="382"/>
      <c r="F314" s="382"/>
      <c r="G314" s="382"/>
      <c r="H314" s="382"/>
      <c r="I314" s="382"/>
      <c r="J314" s="383" t="str">
        <f t="shared" si="17"/>
        <v>114300</v>
      </c>
      <c r="K314" s="232"/>
      <c r="L314" s="232">
        <v>114</v>
      </c>
      <c r="M314" s="232">
        <v>300</v>
      </c>
      <c r="N314" s="109">
        <v>742</v>
      </c>
      <c r="O314" s="26">
        <f t="shared" si="16"/>
        <v>740</v>
      </c>
    </row>
    <row r="315" spans="1:15" hidden="1" x14ac:dyDescent="0.2">
      <c r="A315" s="382"/>
      <c r="B315" s="382"/>
      <c r="C315" s="382"/>
      <c r="D315" s="382"/>
      <c r="E315" s="382"/>
      <c r="F315" s="382"/>
      <c r="G315" s="382"/>
      <c r="H315" s="382"/>
      <c r="I315" s="382"/>
      <c r="J315" s="383" t="str">
        <f t="shared" si="17"/>
        <v>127300</v>
      </c>
      <c r="K315" s="232"/>
      <c r="L315" s="232">
        <v>127</v>
      </c>
      <c r="M315" s="232">
        <v>300</v>
      </c>
      <c r="N315" s="109">
        <v>752</v>
      </c>
      <c r="O315" s="26">
        <f t="shared" si="16"/>
        <v>750</v>
      </c>
    </row>
    <row r="316" spans="1:15" hidden="1" x14ac:dyDescent="0.2">
      <c r="A316" s="382"/>
      <c r="B316" s="382"/>
      <c r="C316" s="382"/>
      <c r="D316" s="382"/>
      <c r="E316" s="382"/>
      <c r="F316" s="382"/>
      <c r="G316" s="382"/>
      <c r="H316" s="382"/>
      <c r="I316" s="382"/>
      <c r="J316" s="383" t="str">
        <f t="shared" si="17"/>
        <v>140300</v>
      </c>
      <c r="K316" s="232"/>
      <c r="L316" s="232">
        <v>140</v>
      </c>
      <c r="M316" s="232">
        <v>300</v>
      </c>
      <c r="N316" s="109">
        <v>768</v>
      </c>
      <c r="O316" s="26">
        <f t="shared" si="16"/>
        <v>766</v>
      </c>
    </row>
    <row r="317" spans="1:15" hidden="1" x14ac:dyDescent="0.2">
      <c r="A317" s="382"/>
      <c r="B317" s="382"/>
      <c r="C317" s="382"/>
      <c r="D317" s="382"/>
      <c r="E317" s="382"/>
      <c r="F317" s="382"/>
      <c r="G317" s="382"/>
      <c r="H317" s="382"/>
      <c r="I317" s="382"/>
      <c r="J317" s="383" t="str">
        <f t="shared" si="17"/>
        <v>168300</v>
      </c>
      <c r="K317" s="232"/>
      <c r="L317" s="232">
        <v>168</v>
      </c>
      <c r="M317" s="232">
        <v>300</v>
      </c>
      <c r="N317" s="109">
        <v>792</v>
      </c>
      <c r="O317" s="26">
        <f t="shared" si="16"/>
        <v>790</v>
      </c>
    </row>
    <row r="318" spans="1:15" hidden="1" x14ac:dyDescent="0.2">
      <c r="A318" s="382"/>
      <c r="B318" s="382"/>
      <c r="C318" s="382"/>
      <c r="D318" s="382"/>
      <c r="E318" s="382"/>
      <c r="F318" s="382"/>
      <c r="G318" s="382"/>
      <c r="H318" s="382"/>
      <c r="I318" s="382"/>
      <c r="J318" s="383" t="str">
        <f t="shared" si="17"/>
        <v>178300</v>
      </c>
      <c r="K318" s="232"/>
      <c r="L318" s="232">
        <v>178</v>
      </c>
      <c r="M318" s="232">
        <v>300</v>
      </c>
      <c r="N318" s="109">
        <v>802</v>
      </c>
      <c r="O318" s="26">
        <f t="shared" si="16"/>
        <v>800</v>
      </c>
    </row>
    <row r="319" spans="1:15" hidden="1" x14ac:dyDescent="0.2">
      <c r="A319" s="382"/>
      <c r="B319" s="382"/>
      <c r="C319" s="382"/>
      <c r="D319" s="382"/>
      <c r="E319" s="382"/>
      <c r="F319" s="382"/>
      <c r="G319" s="382"/>
      <c r="H319" s="382"/>
      <c r="I319" s="382"/>
      <c r="J319" s="383" t="str">
        <f t="shared" si="17"/>
        <v>219300</v>
      </c>
      <c r="K319" s="232"/>
      <c r="L319" s="232">
        <v>219</v>
      </c>
      <c r="M319" s="232">
        <v>300</v>
      </c>
      <c r="N319" s="109">
        <v>842</v>
      </c>
      <c r="O319" s="26">
        <f t="shared" si="16"/>
        <v>840</v>
      </c>
    </row>
    <row r="320" spans="1:15" hidden="1" x14ac:dyDescent="0.2">
      <c r="A320" s="382"/>
      <c r="B320" s="382"/>
      <c r="C320" s="382"/>
      <c r="D320" s="382"/>
      <c r="E320" s="382"/>
      <c r="F320" s="382"/>
      <c r="G320" s="382"/>
      <c r="H320" s="382"/>
      <c r="I320" s="382"/>
      <c r="J320" s="383" t="str">
        <f t="shared" si="17"/>
        <v>230300</v>
      </c>
      <c r="K320" s="232"/>
      <c r="L320" s="232">
        <v>230</v>
      </c>
      <c r="M320" s="232">
        <v>300</v>
      </c>
      <c r="N320" s="109">
        <v>852</v>
      </c>
      <c r="O320" s="26">
        <f t="shared" si="16"/>
        <v>850</v>
      </c>
    </row>
    <row r="321" spans="1:15" hidden="1" x14ac:dyDescent="0.2">
      <c r="A321" s="382"/>
      <c r="B321" s="382"/>
      <c r="C321" s="382"/>
      <c r="D321" s="382"/>
      <c r="E321" s="382"/>
      <c r="F321" s="382"/>
      <c r="G321" s="382"/>
      <c r="H321" s="382"/>
      <c r="I321" s="382"/>
      <c r="J321" s="383" t="str">
        <f t="shared" si="17"/>
        <v>273300</v>
      </c>
      <c r="K321" s="232"/>
      <c r="L321" s="232">
        <v>273</v>
      </c>
      <c r="M321" s="232">
        <v>300</v>
      </c>
      <c r="N321" s="109">
        <v>882</v>
      </c>
      <c r="O321" s="26">
        <f t="shared" si="16"/>
        <v>880</v>
      </c>
    </row>
    <row r="322" spans="1:15" hidden="1" x14ac:dyDescent="0.2">
      <c r="A322" s="382"/>
      <c r="B322" s="382"/>
      <c r="C322" s="382"/>
      <c r="D322" s="382"/>
      <c r="E322" s="382"/>
      <c r="F322" s="382"/>
      <c r="G322" s="382"/>
      <c r="H322" s="382"/>
      <c r="I322" s="382"/>
      <c r="J322" s="383" t="str">
        <f t="shared" si="17"/>
        <v>289300</v>
      </c>
      <c r="K322" s="232"/>
      <c r="L322" s="232">
        <v>289</v>
      </c>
      <c r="M322" s="232">
        <v>300</v>
      </c>
      <c r="N322" s="109">
        <v>912</v>
      </c>
      <c r="O322" s="26">
        <f t="shared" si="16"/>
        <v>910</v>
      </c>
    </row>
    <row r="323" spans="1:15" hidden="1" x14ac:dyDescent="0.2">
      <c r="A323" s="382"/>
      <c r="B323" s="382"/>
      <c r="C323" s="382"/>
      <c r="D323" s="382"/>
      <c r="E323" s="382"/>
      <c r="F323" s="382"/>
      <c r="G323" s="382"/>
      <c r="H323" s="382"/>
      <c r="I323" s="382"/>
      <c r="J323" s="383" t="str">
        <f t="shared" si="17"/>
        <v>324300</v>
      </c>
      <c r="K323" s="232"/>
      <c r="L323" s="232">
        <v>324</v>
      </c>
      <c r="M323" s="232">
        <v>300</v>
      </c>
      <c r="N323" s="109">
        <v>940</v>
      </c>
      <c r="O323" s="26">
        <f t="shared" si="16"/>
        <v>938</v>
      </c>
    </row>
    <row r="324" spans="1:15" hidden="1" x14ac:dyDescent="0.2">
      <c r="A324" s="382"/>
      <c r="B324" s="382"/>
      <c r="C324" s="382"/>
      <c r="D324" s="382"/>
      <c r="E324" s="382"/>
      <c r="F324" s="382"/>
      <c r="G324" s="382"/>
      <c r="H324" s="382"/>
      <c r="I324" s="382"/>
      <c r="J324" s="383" t="str">
        <f t="shared" si="17"/>
        <v>356300</v>
      </c>
      <c r="K324" s="232"/>
      <c r="L324" s="232">
        <v>356</v>
      </c>
      <c r="M324" s="232">
        <v>300</v>
      </c>
      <c r="N324" s="109">
        <v>972</v>
      </c>
      <c r="O324" s="26">
        <f t="shared" si="16"/>
        <v>970</v>
      </c>
    </row>
    <row r="325" spans="1:15" hidden="1" x14ac:dyDescent="0.2">
      <c r="A325" s="382"/>
      <c r="B325" s="382"/>
      <c r="C325" s="382"/>
      <c r="D325" s="382"/>
      <c r="E325" s="382"/>
      <c r="F325" s="382"/>
      <c r="G325" s="382"/>
      <c r="H325" s="382"/>
      <c r="I325" s="382"/>
      <c r="J325" s="383" t="str">
        <f t="shared" si="17"/>
        <v>371300</v>
      </c>
      <c r="K325" s="232"/>
      <c r="L325" s="232">
        <v>371</v>
      </c>
      <c r="M325" s="232">
        <v>300</v>
      </c>
      <c r="N325" s="109">
        <v>992</v>
      </c>
      <c r="O325" s="26">
        <f t="shared" si="16"/>
        <v>990</v>
      </c>
    </row>
    <row r="326" spans="1:15" hidden="1" x14ac:dyDescent="0.2">
      <c r="A326" s="382"/>
      <c r="B326" s="382"/>
      <c r="C326" s="382"/>
      <c r="D326" s="382"/>
      <c r="E326" s="382"/>
      <c r="F326" s="382"/>
      <c r="G326" s="382"/>
      <c r="H326" s="382"/>
      <c r="I326" s="382"/>
      <c r="J326" s="383" t="str">
        <f t="shared" si="17"/>
        <v>406300</v>
      </c>
      <c r="K326" s="232"/>
      <c r="L326" s="232">
        <v>406</v>
      </c>
      <c r="M326" s="232">
        <v>300</v>
      </c>
      <c r="N326" s="109">
        <v>1026</v>
      </c>
      <c r="O326" s="26">
        <f t="shared" si="16"/>
        <v>1024</v>
      </c>
    </row>
    <row r="327" spans="1:15" hidden="1" x14ac:dyDescent="0.2">
      <c r="A327" s="382"/>
      <c r="B327" s="382"/>
      <c r="C327" s="382"/>
      <c r="D327" s="382"/>
      <c r="E327" s="382"/>
      <c r="F327" s="382"/>
      <c r="G327" s="382"/>
      <c r="H327" s="382"/>
      <c r="I327" s="382"/>
      <c r="J327" s="383" t="str">
        <f t="shared" si="17"/>
        <v>426300</v>
      </c>
      <c r="K327" s="232"/>
      <c r="L327" s="232">
        <v>426</v>
      </c>
      <c r="M327" s="232">
        <v>300</v>
      </c>
      <c r="N327" s="109">
        <v>1052</v>
      </c>
      <c r="O327" s="26">
        <f t="shared" si="16"/>
        <v>1050</v>
      </c>
    </row>
    <row r="328" spans="1:15" hidden="1" x14ac:dyDescent="0.2">
      <c r="A328" s="382"/>
      <c r="B328" s="382"/>
      <c r="C328" s="382"/>
      <c r="D328" s="382"/>
      <c r="E328" s="382"/>
      <c r="F328" s="382"/>
      <c r="G328" s="382"/>
      <c r="H328" s="382"/>
      <c r="I328" s="382"/>
      <c r="J328" s="383" t="str">
        <f t="shared" si="17"/>
        <v>508300</v>
      </c>
      <c r="K328" s="232"/>
      <c r="L328" s="232">
        <v>508</v>
      </c>
      <c r="M328" s="232">
        <v>300</v>
      </c>
      <c r="N328" s="109">
        <v>1131</v>
      </c>
      <c r="O328" s="26">
        <f t="shared" si="16"/>
        <v>1129</v>
      </c>
    </row>
    <row r="329" spans="1:15" hidden="1" x14ac:dyDescent="0.2">
      <c r="A329" s="382"/>
      <c r="B329" s="382"/>
      <c r="C329" s="382"/>
      <c r="D329" s="382"/>
      <c r="E329" s="382"/>
      <c r="F329" s="382"/>
      <c r="G329" s="382"/>
      <c r="H329" s="382"/>
      <c r="I329" s="382"/>
      <c r="J329" s="383" t="str">
        <f t="shared" si="17"/>
        <v>533300</v>
      </c>
      <c r="K329" s="232"/>
      <c r="L329" s="232">
        <v>533</v>
      </c>
      <c r="M329" s="232">
        <v>300</v>
      </c>
      <c r="N329" s="109">
        <v>1156</v>
      </c>
      <c r="O329" s="26">
        <f t="shared" si="16"/>
        <v>1154</v>
      </c>
    </row>
    <row r="330" spans="1:15" hidden="1" x14ac:dyDescent="0.2">
      <c r="A330" s="382"/>
      <c r="B330" s="382"/>
      <c r="C330" s="382"/>
      <c r="D330" s="382"/>
      <c r="E330" s="382"/>
      <c r="F330" s="382"/>
      <c r="G330" s="382"/>
      <c r="H330" s="382"/>
      <c r="I330" s="382"/>
      <c r="J330" s="383" t="str">
        <f t="shared" si="17"/>
        <v>612300</v>
      </c>
      <c r="K330" s="232"/>
      <c r="L330" s="232">
        <v>612</v>
      </c>
      <c r="M330" s="232">
        <v>300</v>
      </c>
      <c r="N330" s="109">
        <v>1237</v>
      </c>
      <c r="O330" s="26">
        <f t="shared" si="16"/>
        <v>1235</v>
      </c>
    </row>
    <row r="331" spans="1:15" hidden="1" x14ac:dyDescent="0.2">
      <c r="A331" s="382"/>
      <c r="B331" s="382"/>
      <c r="C331" s="382"/>
      <c r="D331" s="382"/>
      <c r="E331" s="382"/>
      <c r="F331" s="382"/>
      <c r="G331" s="382"/>
      <c r="H331" s="382"/>
      <c r="I331" s="382"/>
      <c r="J331" s="383" t="str">
        <f t="shared" si="17"/>
        <v>630300</v>
      </c>
      <c r="K331" s="232"/>
      <c r="L331" s="232">
        <v>630</v>
      </c>
      <c r="M331" s="232">
        <v>300</v>
      </c>
      <c r="N331" s="109">
        <v>1252</v>
      </c>
      <c r="O331" s="26">
        <f t="shared" si="16"/>
        <v>1250</v>
      </c>
    </row>
    <row r="332" spans="1:15" hidden="1" x14ac:dyDescent="0.2">
      <c r="A332" s="382"/>
      <c r="B332" s="382"/>
      <c r="C332" s="382"/>
      <c r="D332" s="382"/>
      <c r="E332" s="382"/>
      <c r="F332" s="382"/>
      <c r="G332" s="382"/>
      <c r="H332" s="382"/>
      <c r="I332" s="382"/>
      <c r="J332" s="383" t="str">
        <f t="shared" si="17"/>
        <v>714300</v>
      </c>
      <c r="K332" s="232"/>
      <c r="L332" s="232">
        <v>714</v>
      </c>
      <c r="M332" s="232">
        <v>300</v>
      </c>
      <c r="N332" s="109">
        <v>1334</v>
      </c>
      <c r="O332" s="26">
        <f t="shared" si="16"/>
        <v>1332</v>
      </c>
    </row>
    <row r="333" spans="1:15" hidden="1" x14ac:dyDescent="0.2">
      <c r="A333" s="382"/>
      <c r="B333" s="382"/>
      <c r="C333" s="382"/>
      <c r="D333" s="382"/>
      <c r="E333" s="382"/>
      <c r="F333" s="382"/>
      <c r="G333" s="382"/>
      <c r="H333" s="382"/>
      <c r="I333" s="382"/>
      <c r="J333" s="383" t="str">
        <f t="shared" si="17"/>
        <v>813300</v>
      </c>
      <c r="K333" s="232"/>
      <c r="L333" s="232">
        <v>813</v>
      </c>
      <c r="M333" s="232">
        <v>300</v>
      </c>
      <c r="N333" s="109">
        <v>1422</v>
      </c>
      <c r="O333" s="26">
        <f t="shared" si="16"/>
        <v>1420</v>
      </c>
    </row>
    <row r="334" spans="1:15" hidden="1" x14ac:dyDescent="0.2">
      <c r="A334" s="382"/>
      <c r="B334" s="382"/>
      <c r="C334" s="382"/>
      <c r="D334" s="382"/>
      <c r="E334" s="382"/>
      <c r="F334" s="382"/>
      <c r="G334" s="382"/>
      <c r="H334" s="382"/>
      <c r="I334" s="382"/>
      <c r="J334" s="383" t="str">
        <f t="shared" si="17"/>
        <v>914300</v>
      </c>
      <c r="K334" s="232"/>
      <c r="L334" s="232">
        <v>914</v>
      </c>
      <c r="M334" s="232">
        <v>300</v>
      </c>
      <c r="N334" s="109">
        <v>1534</v>
      </c>
      <c r="O334" s="26">
        <f t="shared" si="16"/>
        <v>1532</v>
      </c>
    </row>
    <row r="335" spans="1:15" hidden="1" x14ac:dyDescent="0.2">
      <c r="A335" s="382"/>
      <c r="B335" s="382"/>
      <c r="C335" s="382"/>
      <c r="D335" s="382"/>
      <c r="E335" s="382"/>
      <c r="F335" s="382"/>
      <c r="G335" s="382"/>
      <c r="H335" s="382"/>
      <c r="I335" s="382"/>
      <c r="J335" s="383" t="str">
        <f t="shared" si="17"/>
        <v>1016300</v>
      </c>
      <c r="K335" s="232"/>
      <c r="L335" s="232">
        <v>1016</v>
      </c>
      <c r="M335" s="232">
        <v>300</v>
      </c>
      <c r="N335" s="109">
        <v>1636</v>
      </c>
      <c r="O335" s="26">
        <f t="shared" si="16"/>
        <v>1634</v>
      </c>
    </row>
    <row r="336" spans="1:15" hidden="1" x14ac:dyDescent="0.2">
      <c r="A336" s="382"/>
      <c r="B336" s="382"/>
      <c r="C336" s="382"/>
      <c r="D336" s="382"/>
      <c r="E336" s="382"/>
      <c r="F336" s="382"/>
      <c r="G336" s="382"/>
      <c r="H336" s="382"/>
      <c r="I336" s="382"/>
      <c r="J336" s="383" t="str">
        <f t="shared" ref="J336:J357" si="18">CONCATENATE(L336,M336)</f>
        <v>114320</v>
      </c>
      <c r="K336" s="232"/>
      <c r="L336" s="232">
        <v>114</v>
      </c>
      <c r="M336" s="232">
        <v>320</v>
      </c>
      <c r="N336" s="109">
        <v>768</v>
      </c>
      <c r="O336" s="26">
        <f t="shared" ref="O336:O356" si="19">N336-2</f>
        <v>766</v>
      </c>
    </row>
    <row r="337" spans="1:15" hidden="1" x14ac:dyDescent="0.2">
      <c r="A337" s="382"/>
      <c r="B337" s="382"/>
      <c r="C337" s="382"/>
      <c r="D337" s="382"/>
      <c r="E337" s="382"/>
      <c r="F337" s="382"/>
      <c r="G337" s="382"/>
      <c r="H337" s="382"/>
      <c r="I337" s="382"/>
      <c r="J337" s="383" t="str">
        <f t="shared" si="18"/>
        <v>127320</v>
      </c>
      <c r="K337" s="232"/>
      <c r="L337" s="232">
        <v>127</v>
      </c>
      <c r="M337" s="232">
        <v>320</v>
      </c>
      <c r="N337" s="109">
        <v>792</v>
      </c>
      <c r="O337" s="26">
        <f t="shared" si="19"/>
        <v>790</v>
      </c>
    </row>
    <row r="338" spans="1:15" hidden="1" x14ac:dyDescent="0.2">
      <c r="A338" s="382"/>
      <c r="B338" s="382"/>
      <c r="C338" s="382"/>
      <c r="D338" s="382"/>
      <c r="E338" s="382"/>
      <c r="F338" s="382"/>
      <c r="G338" s="382"/>
      <c r="H338" s="382"/>
      <c r="I338" s="382"/>
      <c r="J338" s="383" t="str">
        <f t="shared" si="18"/>
        <v>140320</v>
      </c>
      <c r="K338" s="232"/>
      <c r="L338" s="232">
        <v>140</v>
      </c>
      <c r="M338" s="232">
        <v>320</v>
      </c>
      <c r="N338" s="109">
        <v>802</v>
      </c>
      <c r="O338" s="26">
        <f t="shared" si="19"/>
        <v>800</v>
      </c>
    </row>
    <row r="339" spans="1:15" hidden="1" x14ac:dyDescent="0.2">
      <c r="A339" s="382"/>
      <c r="B339" s="382"/>
      <c r="C339" s="382"/>
      <c r="D339" s="382"/>
      <c r="E339" s="382"/>
      <c r="F339" s="382"/>
      <c r="G339" s="382"/>
      <c r="H339" s="382"/>
      <c r="I339" s="382"/>
      <c r="J339" s="383" t="str">
        <f t="shared" si="18"/>
        <v>168320</v>
      </c>
      <c r="K339" s="232"/>
      <c r="L339" s="232">
        <v>168</v>
      </c>
      <c r="M339" s="232">
        <v>320</v>
      </c>
      <c r="N339" s="109">
        <v>831</v>
      </c>
      <c r="O339" s="26">
        <f t="shared" si="19"/>
        <v>829</v>
      </c>
    </row>
    <row r="340" spans="1:15" hidden="1" x14ac:dyDescent="0.2">
      <c r="A340" s="382"/>
      <c r="B340" s="382"/>
      <c r="C340" s="382"/>
      <c r="D340" s="382"/>
      <c r="E340" s="382"/>
      <c r="F340" s="382"/>
      <c r="G340" s="382"/>
      <c r="H340" s="382"/>
      <c r="I340" s="382"/>
      <c r="J340" s="383" t="str">
        <f t="shared" si="18"/>
        <v>178320</v>
      </c>
      <c r="K340" s="232"/>
      <c r="L340" s="232">
        <v>178</v>
      </c>
      <c r="M340" s="232">
        <v>320</v>
      </c>
      <c r="N340" s="109">
        <v>842</v>
      </c>
      <c r="O340" s="26">
        <f t="shared" si="19"/>
        <v>840</v>
      </c>
    </row>
    <row r="341" spans="1:15" hidden="1" x14ac:dyDescent="0.2">
      <c r="A341" s="382"/>
      <c r="B341" s="382"/>
      <c r="C341" s="382"/>
      <c r="D341" s="382"/>
      <c r="E341" s="382"/>
      <c r="F341" s="382"/>
      <c r="G341" s="382"/>
      <c r="H341" s="382"/>
      <c r="I341" s="382"/>
      <c r="J341" s="383" t="str">
        <f t="shared" si="18"/>
        <v>219320</v>
      </c>
      <c r="K341" s="232"/>
      <c r="L341" s="232">
        <v>219</v>
      </c>
      <c r="M341" s="232">
        <v>320</v>
      </c>
      <c r="N341" s="109">
        <v>882</v>
      </c>
      <c r="O341" s="26">
        <f t="shared" si="19"/>
        <v>880</v>
      </c>
    </row>
    <row r="342" spans="1:15" hidden="1" x14ac:dyDescent="0.2">
      <c r="A342" s="382"/>
      <c r="B342" s="382"/>
      <c r="C342" s="382"/>
      <c r="D342" s="382"/>
      <c r="E342" s="382"/>
      <c r="F342" s="382"/>
      <c r="G342" s="382"/>
      <c r="H342" s="382"/>
      <c r="I342" s="382"/>
      <c r="J342" s="383" t="str">
        <f t="shared" si="18"/>
        <v>230320</v>
      </c>
      <c r="K342" s="232"/>
      <c r="L342" s="232">
        <v>230</v>
      </c>
      <c r="M342" s="232">
        <v>320</v>
      </c>
      <c r="N342" s="109">
        <v>912</v>
      </c>
      <c r="O342" s="26">
        <f t="shared" si="19"/>
        <v>910</v>
      </c>
    </row>
    <row r="343" spans="1:15" hidden="1" x14ac:dyDescent="0.2">
      <c r="A343" s="382"/>
      <c r="B343" s="382"/>
      <c r="C343" s="382"/>
      <c r="D343" s="382"/>
      <c r="E343" s="382"/>
      <c r="F343" s="382"/>
      <c r="G343" s="382"/>
      <c r="H343" s="382"/>
      <c r="I343" s="382"/>
      <c r="J343" s="383" t="str">
        <f t="shared" si="18"/>
        <v>273320</v>
      </c>
      <c r="K343" s="232"/>
      <c r="L343" s="232">
        <v>273</v>
      </c>
      <c r="M343" s="232">
        <v>320</v>
      </c>
      <c r="N343" s="109">
        <v>940</v>
      </c>
      <c r="O343" s="26">
        <f t="shared" si="19"/>
        <v>938</v>
      </c>
    </row>
    <row r="344" spans="1:15" hidden="1" x14ac:dyDescent="0.2">
      <c r="A344" s="382"/>
      <c r="B344" s="382"/>
      <c r="C344" s="382"/>
      <c r="D344" s="382"/>
      <c r="E344" s="382"/>
      <c r="F344" s="382"/>
      <c r="G344" s="382"/>
      <c r="H344" s="382"/>
      <c r="I344" s="382"/>
      <c r="J344" s="383" t="str">
        <f t="shared" si="18"/>
        <v>289320</v>
      </c>
      <c r="K344" s="232"/>
      <c r="L344" s="232">
        <v>289</v>
      </c>
      <c r="M344" s="232">
        <v>320</v>
      </c>
      <c r="N344" s="109">
        <v>952</v>
      </c>
      <c r="O344" s="26">
        <f t="shared" si="19"/>
        <v>950</v>
      </c>
    </row>
    <row r="345" spans="1:15" hidden="1" x14ac:dyDescent="0.2">
      <c r="A345" s="382"/>
      <c r="B345" s="382"/>
      <c r="C345" s="382"/>
      <c r="D345" s="382"/>
      <c r="E345" s="382"/>
      <c r="F345" s="382"/>
      <c r="G345" s="382"/>
      <c r="H345" s="382"/>
      <c r="I345" s="382"/>
      <c r="J345" s="383" t="str">
        <f t="shared" si="18"/>
        <v>324320</v>
      </c>
      <c r="K345" s="232"/>
      <c r="L345" s="232">
        <v>324</v>
      </c>
      <c r="M345" s="232">
        <v>320</v>
      </c>
      <c r="N345" s="109">
        <v>986</v>
      </c>
      <c r="O345" s="26">
        <f t="shared" si="19"/>
        <v>984</v>
      </c>
    </row>
    <row r="346" spans="1:15" hidden="1" x14ac:dyDescent="0.2">
      <c r="A346" s="382"/>
      <c r="B346" s="382"/>
      <c r="C346" s="382"/>
      <c r="D346" s="382"/>
      <c r="E346" s="382"/>
      <c r="F346" s="382"/>
      <c r="G346" s="382"/>
      <c r="H346" s="382"/>
      <c r="I346" s="382"/>
      <c r="J346" s="383" t="str">
        <f t="shared" si="18"/>
        <v>356320</v>
      </c>
      <c r="K346" s="232"/>
      <c r="L346" s="232">
        <v>356</v>
      </c>
      <c r="M346" s="232">
        <v>320</v>
      </c>
      <c r="N346" s="109">
        <v>1012</v>
      </c>
      <c r="O346" s="26">
        <f t="shared" si="19"/>
        <v>1010</v>
      </c>
    </row>
    <row r="347" spans="1:15" hidden="1" x14ac:dyDescent="0.2">
      <c r="A347" s="382"/>
      <c r="B347" s="382"/>
      <c r="C347" s="382"/>
      <c r="D347" s="382"/>
      <c r="E347" s="382"/>
      <c r="F347" s="382"/>
      <c r="G347" s="382"/>
      <c r="H347" s="382"/>
      <c r="I347" s="382"/>
      <c r="J347" s="383" t="str">
        <f t="shared" si="18"/>
        <v>371320</v>
      </c>
      <c r="K347" s="232"/>
      <c r="L347" s="232">
        <v>371</v>
      </c>
      <c r="M347" s="232">
        <v>320</v>
      </c>
      <c r="N347" s="109">
        <v>1031</v>
      </c>
      <c r="O347" s="26">
        <f t="shared" si="19"/>
        <v>1029</v>
      </c>
    </row>
    <row r="348" spans="1:15" hidden="1" x14ac:dyDescent="0.2">
      <c r="A348" s="382"/>
      <c r="B348" s="382"/>
      <c r="C348" s="382"/>
      <c r="D348" s="382"/>
      <c r="E348" s="382"/>
      <c r="F348" s="382"/>
      <c r="G348" s="382"/>
      <c r="H348" s="382"/>
      <c r="I348" s="382"/>
      <c r="J348" s="383" t="str">
        <f t="shared" si="18"/>
        <v>406320</v>
      </c>
      <c r="K348" s="232"/>
      <c r="L348" s="232">
        <v>406</v>
      </c>
      <c r="M348" s="232">
        <v>320</v>
      </c>
      <c r="N348" s="109">
        <v>1072</v>
      </c>
      <c r="O348" s="26">
        <f t="shared" si="19"/>
        <v>1070</v>
      </c>
    </row>
    <row r="349" spans="1:15" hidden="1" x14ac:dyDescent="0.2">
      <c r="A349" s="382"/>
      <c r="B349" s="382"/>
      <c r="C349" s="382"/>
      <c r="D349" s="382"/>
      <c r="E349" s="382"/>
      <c r="F349" s="382"/>
      <c r="G349" s="382"/>
      <c r="H349" s="382"/>
      <c r="I349" s="382"/>
      <c r="J349" s="383" t="str">
        <f t="shared" si="18"/>
        <v>426320</v>
      </c>
      <c r="K349" s="232"/>
      <c r="L349" s="232">
        <v>426</v>
      </c>
      <c r="M349" s="232">
        <v>320</v>
      </c>
      <c r="N349" s="109">
        <v>1092</v>
      </c>
      <c r="O349" s="26">
        <f t="shared" si="19"/>
        <v>1090</v>
      </c>
    </row>
    <row r="350" spans="1:15" hidden="1" x14ac:dyDescent="0.2">
      <c r="A350" s="382"/>
      <c r="B350" s="382"/>
      <c r="C350" s="382"/>
      <c r="D350" s="382"/>
      <c r="E350" s="382"/>
      <c r="F350" s="382"/>
      <c r="G350" s="382"/>
      <c r="H350" s="382"/>
      <c r="I350" s="382"/>
      <c r="J350" s="383" t="str">
        <f t="shared" si="18"/>
        <v>508320</v>
      </c>
      <c r="K350" s="232"/>
      <c r="L350" s="232">
        <v>508</v>
      </c>
      <c r="M350" s="232">
        <v>320</v>
      </c>
      <c r="N350" s="109">
        <v>1172</v>
      </c>
      <c r="O350" s="26">
        <f t="shared" si="19"/>
        <v>1170</v>
      </c>
    </row>
    <row r="351" spans="1:15" hidden="1" x14ac:dyDescent="0.2">
      <c r="A351" s="382"/>
      <c r="B351" s="382"/>
      <c r="C351" s="382"/>
      <c r="D351" s="382"/>
      <c r="E351" s="382"/>
      <c r="F351" s="382"/>
      <c r="G351" s="382"/>
      <c r="H351" s="382"/>
      <c r="I351" s="382"/>
      <c r="J351" s="383" t="str">
        <f t="shared" si="18"/>
        <v>533320</v>
      </c>
      <c r="K351" s="232"/>
      <c r="L351" s="232">
        <v>533</v>
      </c>
      <c r="M351" s="232">
        <v>320</v>
      </c>
      <c r="N351" s="109">
        <v>1192</v>
      </c>
      <c r="O351" s="26">
        <f t="shared" si="19"/>
        <v>1190</v>
      </c>
    </row>
    <row r="352" spans="1:15" hidden="1" x14ac:dyDescent="0.2">
      <c r="A352" s="382"/>
      <c r="B352" s="382"/>
      <c r="C352" s="382"/>
      <c r="D352" s="382"/>
      <c r="E352" s="382"/>
      <c r="F352" s="382"/>
      <c r="G352" s="382"/>
      <c r="H352" s="382"/>
      <c r="I352" s="382"/>
      <c r="J352" s="383" t="str">
        <f t="shared" si="18"/>
        <v>612320</v>
      </c>
      <c r="K352" s="232"/>
      <c r="L352" s="232">
        <v>612</v>
      </c>
      <c r="M352" s="232">
        <v>320</v>
      </c>
      <c r="N352" s="109">
        <v>1277</v>
      </c>
      <c r="O352" s="26">
        <f t="shared" si="19"/>
        <v>1275</v>
      </c>
    </row>
    <row r="353" spans="1:15" hidden="1" x14ac:dyDescent="0.2">
      <c r="A353" s="382"/>
      <c r="B353" s="382"/>
      <c r="C353" s="382"/>
      <c r="D353" s="382"/>
      <c r="E353" s="382"/>
      <c r="F353" s="382"/>
      <c r="G353" s="382"/>
      <c r="H353" s="382"/>
      <c r="I353" s="382"/>
      <c r="J353" s="383" t="str">
        <f t="shared" si="18"/>
        <v>630320</v>
      </c>
      <c r="K353" s="232"/>
      <c r="L353" s="232">
        <v>630</v>
      </c>
      <c r="M353" s="232">
        <v>320</v>
      </c>
      <c r="N353" s="109">
        <v>1292</v>
      </c>
      <c r="O353" s="26">
        <f t="shared" si="19"/>
        <v>1290</v>
      </c>
    </row>
    <row r="354" spans="1:15" hidden="1" x14ac:dyDescent="0.2">
      <c r="A354" s="382"/>
      <c r="B354" s="382"/>
      <c r="C354" s="382"/>
      <c r="D354" s="382"/>
      <c r="E354" s="382"/>
      <c r="F354" s="382"/>
      <c r="G354" s="382"/>
      <c r="H354" s="382"/>
      <c r="I354" s="382"/>
      <c r="J354" s="383" t="str">
        <f t="shared" si="18"/>
        <v>714320</v>
      </c>
      <c r="K354" s="232"/>
      <c r="L354" s="232">
        <v>714</v>
      </c>
      <c r="M354" s="232">
        <v>320</v>
      </c>
      <c r="N354" s="109">
        <v>1374</v>
      </c>
      <c r="O354" s="26">
        <f t="shared" si="19"/>
        <v>1372</v>
      </c>
    </row>
    <row r="355" spans="1:15" hidden="1" x14ac:dyDescent="0.2">
      <c r="A355" s="382"/>
      <c r="B355" s="382"/>
      <c r="C355" s="382"/>
      <c r="D355" s="382"/>
      <c r="E355" s="382"/>
      <c r="F355" s="382"/>
      <c r="G355" s="382"/>
      <c r="H355" s="382"/>
      <c r="I355" s="382"/>
      <c r="J355" s="383" t="str">
        <f t="shared" si="18"/>
        <v>813320</v>
      </c>
      <c r="K355" s="232"/>
      <c r="L355" s="232">
        <v>813</v>
      </c>
      <c r="M355" s="232">
        <v>320</v>
      </c>
      <c r="N355" s="109">
        <v>1472</v>
      </c>
      <c r="O355" s="26">
        <f t="shared" si="19"/>
        <v>1470</v>
      </c>
    </row>
    <row r="356" spans="1:15" hidden="1" x14ac:dyDescent="0.2">
      <c r="A356" s="382"/>
      <c r="B356" s="382"/>
      <c r="C356" s="382"/>
      <c r="D356" s="382"/>
      <c r="E356" s="382"/>
      <c r="F356" s="382"/>
      <c r="G356" s="382"/>
      <c r="H356" s="382"/>
      <c r="I356" s="382"/>
      <c r="J356" s="383" t="str">
        <f t="shared" si="18"/>
        <v>914320</v>
      </c>
      <c r="K356" s="232"/>
      <c r="L356" s="232">
        <v>914</v>
      </c>
      <c r="M356" s="232">
        <v>320</v>
      </c>
      <c r="N356" s="109">
        <v>1574</v>
      </c>
      <c r="O356" s="26">
        <f t="shared" si="19"/>
        <v>1572</v>
      </c>
    </row>
    <row r="357" spans="1:15" hidden="1" x14ac:dyDescent="0.2">
      <c r="A357" s="382"/>
      <c r="B357" s="382"/>
      <c r="C357" s="382"/>
      <c r="D357" s="382"/>
      <c r="E357" s="382"/>
      <c r="F357" s="382"/>
      <c r="G357" s="382"/>
      <c r="H357" s="382"/>
      <c r="I357" s="382"/>
      <c r="J357" s="383" t="str">
        <f t="shared" si="18"/>
        <v>1016320</v>
      </c>
      <c r="K357" s="232"/>
      <c r="L357" s="232">
        <v>1016</v>
      </c>
      <c r="M357" s="232">
        <v>320</v>
      </c>
      <c r="N357" s="109">
        <v>1676</v>
      </c>
      <c r="O357" s="26">
        <f>N357-2</f>
        <v>1674</v>
      </c>
    </row>
    <row r="358" spans="1:15" hidden="1" x14ac:dyDescent="0.2">
      <c r="A358" s="382"/>
      <c r="B358" s="382"/>
      <c r="C358" s="382"/>
      <c r="D358" s="382"/>
      <c r="E358" s="382"/>
      <c r="F358" s="382"/>
      <c r="G358" s="382"/>
      <c r="H358" s="382"/>
      <c r="I358" s="382"/>
      <c r="J358" s="384" t="str">
        <f t="shared" ref="J358:J389" si="20">CONCATENATE(L358,M358)</f>
        <v>12520</v>
      </c>
      <c r="K358" s="385"/>
      <c r="L358" s="386">
        <v>125</v>
      </c>
      <c r="M358" s="386">
        <v>20</v>
      </c>
      <c r="N358" s="378">
        <v>173</v>
      </c>
      <c r="O358" s="379">
        <f t="shared" ref="O358:O421" si="21">N358-2</f>
        <v>171</v>
      </c>
    </row>
    <row r="359" spans="1:15" hidden="1" x14ac:dyDescent="0.2">
      <c r="A359" s="382"/>
      <c r="B359" s="382"/>
      <c r="C359" s="382"/>
      <c r="D359" s="382"/>
      <c r="E359" s="382"/>
      <c r="F359" s="382"/>
      <c r="G359" s="382"/>
      <c r="H359" s="382"/>
      <c r="I359" s="382"/>
      <c r="J359" s="384" t="str">
        <f t="shared" si="20"/>
        <v>12530</v>
      </c>
      <c r="K359" s="385"/>
      <c r="L359" s="386">
        <v>125</v>
      </c>
      <c r="M359" s="386">
        <v>30</v>
      </c>
      <c r="N359" s="378">
        <v>199</v>
      </c>
      <c r="O359" s="379">
        <f t="shared" si="21"/>
        <v>197</v>
      </c>
    </row>
    <row r="360" spans="1:15" hidden="1" x14ac:dyDescent="0.2">
      <c r="A360" s="382"/>
      <c r="B360" s="382"/>
      <c r="C360" s="382"/>
      <c r="D360" s="382"/>
      <c r="E360" s="382"/>
      <c r="F360" s="382"/>
      <c r="G360" s="382"/>
      <c r="H360" s="382"/>
      <c r="I360" s="382"/>
      <c r="J360" s="384" t="str">
        <f t="shared" si="20"/>
        <v>12540</v>
      </c>
      <c r="K360" s="385"/>
      <c r="L360" s="386">
        <v>125</v>
      </c>
      <c r="M360" s="386">
        <v>40</v>
      </c>
      <c r="N360" s="378">
        <v>225</v>
      </c>
      <c r="O360" s="379">
        <f t="shared" si="21"/>
        <v>223</v>
      </c>
    </row>
    <row r="361" spans="1:15" hidden="1" x14ac:dyDescent="0.2">
      <c r="A361" s="382"/>
      <c r="B361" s="382"/>
      <c r="C361" s="382"/>
      <c r="D361" s="382"/>
      <c r="E361" s="382"/>
      <c r="F361" s="382"/>
      <c r="G361" s="382"/>
      <c r="H361" s="382"/>
      <c r="I361" s="382"/>
      <c r="J361" s="384" t="str">
        <f t="shared" si="20"/>
        <v>12550</v>
      </c>
      <c r="K361" s="385"/>
      <c r="L361" s="386">
        <v>125</v>
      </c>
      <c r="M361" s="386">
        <v>50</v>
      </c>
      <c r="N361" s="378">
        <v>238</v>
      </c>
      <c r="O361" s="379">
        <f t="shared" si="21"/>
        <v>236</v>
      </c>
    </row>
    <row r="362" spans="1:15" hidden="1" x14ac:dyDescent="0.2">
      <c r="A362" s="382"/>
      <c r="B362" s="382"/>
      <c r="C362" s="382"/>
      <c r="D362" s="382"/>
      <c r="E362" s="382"/>
      <c r="F362" s="382"/>
      <c r="G362" s="382"/>
      <c r="H362" s="382"/>
      <c r="I362" s="382"/>
      <c r="J362" s="384" t="str">
        <f t="shared" si="20"/>
        <v>12560</v>
      </c>
      <c r="K362" s="385"/>
      <c r="L362" s="386">
        <v>125</v>
      </c>
      <c r="M362" s="386">
        <v>60</v>
      </c>
      <c r="N362" s="378">
        <v>266</v>
      </c>
      <c r="O362" s="379">
        <f t="shared" si="21"/>
        <v>264</v>
      </c>
    </row>
    <row r="363" spans="1:15" ht="13.5" hidden="1" thickBot="1" x14ac:dyDescent="0.25">
      <c r="A363" s="382"/>
      <c r="B363" s="382"/>
      <c r="C363" s="382"/>
      <c r="D363" s="382"/>
      <c r="E363" s="382"/>
      <c r="F363" s="382"/>
      <c r="G363" s="382"/>
      <c r="H363" s="382"/>
      <c r="I363" s="382"/>
      <c r="J363" s="384" t="str">
        <f t="shared" si="20"/>
        <v>12580</v>
      </c>
      <c r="K363" s="387"/>
      <c r="L363" s="388">
        <v>125</v>
      </c>
      <c r="M363" s="388">
        <v>80</v>
      </c>
      <c r="N363" s="380">
        <v>304</v>
      </c>
      <c r="O363" s="379">
        <f t="shared" si="21"/>
        <v>302</v>
      </c>
    </row>
    <row r="364" spans="1:15" hidden="1" x14ac:dyDescent="0.2">
      <c r="A364" s="382"/>
      <c r="B364" s="382"/>
      <c r="C364" s="382"/>
      <c r="D364" s="382"/>
      <c r="E364" s="382"/>
      <c r="F364" s="382"/>
      <c r="G364" s="382"/>
      <c r="H364" s="382"/>
      <c r="I364" s="382"/>
      <c r="J364" s="384" t="str">
        <f t="shared" si="20"/>
        <v>125100</v>
      </c>
      <c r="K364" s="389"/>
      <c r="L364" s="390">
        <v>125</v>
      </c>
      <c r="M364" s="386">
        <v>100</v>
      </c>
      <c r="N364" s="381">
        <v>345</v>
      </c>
      <c r="O364" s="379">
        <f t="shared" si="21"/>
        <v>343</v>
      </c>
    </row>
    <row r="365" spans="1:15" hidden="1" x14ac:dyDescent="0.2">
      <c r="A365" s="382"/>
      <c r="B365" s="382"/>
      <c r="C365" s="382"/>
      <c r="D365" s="382"/>
      <c r="E365" s="382"/>
      <c r="F365" s="382"/>
      <c r="G365" s="382"/>
      <c r="H365" s="382"/>
      <c r="I365" s="382"/>
      <c r="J365" s="384" t="str">
        <f t="shared" si="20"/>
        <v>16020</v>
      </c>
      <c r="K365" s="385"/>
      <c r="L365" s="386">
        <v>160</v>
      </c>
      <c r="M365" s="386">
        <v>20</v>
      </c>
      <c r="N365" s="378">
        <v>213</v>
      </c>
      <c r="O365" s="379">
        <f t="shared" si="21"/>
        <v>211</v>
      </c>
    </row>
    <row r="366" spans="1:15" hidden="1" x14ac:dyDescent="0.2">
      <c r="A366" s="382"/>
      <c r="B366" s="382"/>
      <c r="C366" s="382"/>
      <c r="D366" s="382"/>
      <c r="E366" s="382"/>
      <c r="F366" s="382"/>
      <c r="G366" s="382"/>
      <c r="H366" s="382"/>
      <c r="I366" s="382"/>
      <c r="J366" s="384" t="str">
        <f t="shared" si="20"/>
        <v>16030</v>
      </c>
      <c r="K366" s="385"/>
      <c r="L366" s="386">
        <v>160</v>
      </c>
      <c r="M366" s="386">
        <v>30</v>
      </c>
      <c r="N366" s="378">
        <v>238</v>
      </c>
      <c r="O366" s="379">
        <f t="shared" si="21"/>
        <v>236</v>
      </c>
    </row>
    <row r="367" spans="1:15" hidden="1" x14ac:dyDescent="0.2">
      <c r="A367" s="382"/>
      <c r="B367" s="382"/>
      <c r="C367" s="382"/>
      <c r="D367" s="382"/>
      <c r="E367" s="382"/>
      <c r="F367" s="382"/>
      <c r="G367" s="382"/>
      <c r="H367" s="382"/>
      <c r="I367" s="382"/>
      <c r="J367" s="384" t="str">
        <f t="shared" si="20"/>
        <v>16040</v>
      </c>
      <c r="K367" s="385"/>
      <c r="L367" s="386">
        <v>160</v>
      </c>
      <c r="M367" s="386">
        <v>40</v>
      </c>
      <c r="N367" s="378">
        <v>253</v>
      </c>
      <c r="O367" s="379">
        <f t="shared" si="21"/>
        <v>251</v>
      </c>
    </row>
    <row r="368" spans="1:15" hidden="1" x14ac:dyDescent="0.2">
      <c r="A368" s="382"/>
      <c r="B368" s="382"/>
      <c r="C368" s="382"/>
      <c r="D368" s="382"/>
      <c r="E368" s="382"/>
      <c r="F368" s="382"/>
      <c r="G368" s="382"/>
      <c r="H368" s="382"/>
      <c r="I368" s="382"/>
      <c r="J368" s="384" t="str">
        <f t="shared" si="20"/>
        <v>16050</v>
      </c>
      <c r="K368" s="385"/>
      <c r="L368" s="386">
        <v>160</v>
      </c>
      <c r="M368" s="386">
        <v>50</v>
      </c>
      <c r="N368" s="378">
        <v>278</v>
      </c>
      <c r="O368" s="379">
        <f t="shared" si="21"/>
        <v>276</v>
      </c>
    </row>
    <row r="369" spans="1:15" hidden="1" x14ac:dyDescent="0.2">
      <c r="A369" s="382"/>
      <c r="B369" s="382"/>
      <c r="C369" s="382"/>
      <c r="D369" s="382"/>
      <c r="E369" s="382"/>
      <c r="F369" s="382"/>
      <c r="G369" s="382"/>
      <c r="H369" s="382"/>
      <c r="I369" s="382"/>
      <c r="J369" s="384" t="str">
        <f t="shared" si="20"/>
        <v>16060</v>
      </c>
      <c r="K369" s="385"/>
      <c r="L369" s="386">
        <v>160</v>
      </c>
      <c r="M369" s="386">
        <v>60</v>
      </c>
      <c r="N369" s="378">
        <v>292</v>
      </c>
      <c r="O369" s="379">
        <f t="shared" si="21"/>
        <v>290</v>
      </c>
    </row>
    <row r="370" spans="1:15" hidden="1" x14ac:dyDescent="0.2">
      <c r="A370" s="382"/>
      <c r="B370" s="382"/>
      <c r="C370" s="382"/>
      <c r="D370" s="382"/>
      <c r="E370" s="382"/>
      <c r="F370" s="382"/>
      <c r="G370" s="382"/>
      <c r="H370" s="382"/>
      <c r="I370" s="382"/>
      <c r="J370" s="384" t="str">
        <f t="shared" si="20"/>
        <v>16080</v>
      </c>
      <c r="K370" s="385"/>
      <c r="L370" s="386">
        <v>160</v>
      </c>
      <c r="M370" s="386">
        <v>80</v>
      </c>
      <c r="N370" s="378">
        <v>332</v>
      </c>
      <c r="O370" s="379">
        <f t="shared" si="21"/>
        <v>330</v>
      </c>
    </row>
    <row r="371" spans="1:15" hidden="1" x14ac:dyDescent="0.2">
      <c r="A371" s="382"/>
      <c r="B371" s="382"/>
      <c r="C371" s="382"/>
      <c r="D371" s="382"/>
      <c r="E371" s="382"/>
      <c r="F371" s="382"/>
      <c r="G371" s="382"/>
      <c r="H371" s="382"/>
      <c r="I371" s="382"/>
      <c r="J371" s="384" t="str">
        <f t="shared" si="20"/>
        <v>160100</v>
      </c>
      <c r="K371" s="385"/>
      <c r="L371" s="386">
        <v>160</v>
      </c>
      <c r="M371" s="386">
        <v>100</v>
      </c>
      <c r="N371" s="378">
        <v>371</v>
      </c>
      <c r="O371" s="379">
        <f t="shared" si="21"/>
        <v>369</v>
      </c>
    </row>
    <row r="372" spans="1:15" hidden="1" x14ac:dyDescent="0.2">
      <c r="A372" s="382"/>
      <c r="B372" s="382"/>
      <c r="C372" s="382"/>
      <c r="D372" s="382"/>
      <c r="E372" s="382"/>
      <c r="F372" s="382"/>
      <c r="G372" s="382"/>
      <c r="H372" s="382"/>
      <c r="I372" s="382"/>
      <c r="J372" s="384" t="str">
        <f t="shared" si="20"/>
        <v>20020</v>
      </c>
      <c r="K372" s="385"/>
      <c r="L372" s="386">
        <v>200</v>
      </c>
      <c r="M372" s="386">
        <v>20</v>
      </c>
      <c r="N372" s="378">
        <v>253</v>
      </c>
      <c r="O372" s="379">
        <f t="shared" si="21"/>
        <v>251</v>
      </c>
    </row>
    <row r="373" spans="1:15" hidden="1" x14ac:dyDescent="0.2">
      <c r="A373" s="382"/>
      <c r="B373" s="382"/>
      <c r="C373" s="382"/>
      <c r="D373" s="382"/>
      <c r="E373" s="382"/>
      <c r="F373" s="382"/>
      <c r="G373" s="382"/>
      <c r="H373" s="382"/>
      <c r="I373" s="382"/>
      <c r="J373" s="384" t="str">
        <f t="shared" si="20"/>
        <v>20030</v>
      </c>
      <c r="K373" s="385"/>
      <c r="L373" s="386">
        <v>200</v>
      </c>
      <c r="M373" s="386">
        <v>30</v>
      </c>
      <c r="N373" s="378">
        <v>270</v>
      </c>
      <c r="O373" s="379">
        <f t="shared" si="21"/>
        <v>268</v>
      </c>
    </row>
    <row r="374" spans="1:15" hidden="1" x14ac:dyDescent="0.2">
      <c r="A374" s="382"/>
      <c r="B374" s="382"/>
      <c r="C374" s="382"/>
      <c r="D374" s="382"/>
      <c r="E374" s="382"/>
      <c r="F374" s="382"/>
      <c r="G374" s="382"/>
      <c r="H374" s="382"/>
      <c r="I374" s="382"/>
      <c r="J374" s="384" t="str">
        <f t="shared" si="20"/>
        <v>20040</v>
      </c>
      <c r="K374" s="385"/>
      <c r="L374" s="386">
        <v>200</v>
      </c>
      <c r="M374" s="386">
        <v>40</v>
      </c>
      <c r="N374" s="378">
        <v>292</v>
      </c>
      <c r="O374" s="379">
        <f t="shared" si="21"/>
        <v>290</v>
      </c>
    </row>
    <row r="375" spans="1:15" hidden="1" x14ac:dyDescent="0.2">
      <c r="A375" s="382"/>
      <c r="B375" s="382"/>
      <c r="C375" s="382"/>
      <c r="D375" s="382"/>
      <c r="E375" s="382"/>
      <c r="F375" s="382"/>
      <c r="G375" s="382"/>
      <c r="H375" s="382"/>
      <c r="I375" s="382"/>
      <c r="J375" s="384" t="str">
        <f t="shared" si="20"/>
        <v>20050</v>
      </c>
      <c r="K375" s="385"/>
      <c r="L375" s="386">
        <v>200</v>
      </c>
      <c r="M375" s="386">
        <v>50</v>
      </c>
      <c r="N375" s="378">
        <v>318</v>
      </c>
      <c r="O375" s="379">
        <f t="shared" si="21"/>
        <v>316</v>
      </c>
    </row>
    <row r="376" spans="1:15" hidden="1" x14ac:dyDescent="0.2">
      <c r="A376" s="382"/>
      <c r="B376" s="382"/>
      <c r="C376" s="382"/>
      <c r="D376" s="382"/>
      <c r="E376" s="382"/>
      <c r="F376" s="382"/>
      <c r="G376" s="382"/>
      <c r="H376" s="382"/>
      <c r="I376" s="382"/>
      <c r="J376" s="384" t="str">
        <f t="shared" si="20"/>
        <v>20060</v>
      </c>
      <c r="K376" s="385"/>
      <c r="L376" s="386">
        <v>200</v>
      </c>
      <c r="M376" s="386">
        <v>60</v>
      </c>
      <c r="N376" s="378">
        <v>332</v>
      </c>
      <c r="O376" s="379">
        <f t="shared" si="21"/>
        <v>330</v>
      </c>
    </row>
    <row r="377" spans="1:15" hidden="1" x14ac:dyDescent="0.2">
      <c r="A377" s="382"/>
      <c r="B377" s="382"/>
      <c r="C377" s="382"/>
      <c r="D377" s="382"/>
      <c r="E377" s="382"/>
      <c r="F377" s="382"/>
      <c r="G377" s="382"/>
      <c r="H377" s="382"/>
      <c r="I377" s="382"/>
      <c r="J377" s="384" t="str">
        <f t="shared" si="20"/>
        <v>20080</v>
      </c>
      <c r="K377" s="385"/>
      <c r="L377" s="386">
        <v>200</v>
      </c>
      <c r="M377" s="386">
        <v>80</v>
      </c>
      <c r="N377" s="378">
        <v>371</v>
      </c>
      <c r="O377" s="379">
        <f t="shared" si="21"/>
        <v>369</v>
      </c>
    </row>
    <row r="378" spans="1:15" hidden="1" x14ac:dyDescent="0.2">
      <c r="A378" s="382"/>
      <c r="B378" s="382"/>
      <c r="C378" s="382"/>
      <c r="D378" s="382"/>
      <c r="E378" s="382"/>
      <c r="F378" s="382"/>
      <c r="G378" s="382"/>
      <c r="H378" s="382"/>
      <c r="I378" s="382"/>
      <c r="J378" s="384" t="str">
        <f t="shared" si="20"/>
        <v>200100</v>
      </c>
      <c r="K378" s="385"/>
      <c r="L378" s="386">
        <v>200</v>
      </c>
      <c r="M378" s="386">
        <v>100</v>
      </c>
      <c r="N378" s="378">
        <v>411</v>
      </c>
      <c r="O378" s="379">
        <f t="shared" si="21"/>
        <v>409</v>
      </c>
    </row>
    <row r="379" spans="1:15" hidden="1" x14ac:dyDescent="0.2">
      <c r="A379" s="382"/>
      <c r="B379" s="382"/>
      <c r="C379" s="382"/>
      <c r="D379" s="382"/>
      <c r="E379" s="382"/>
      <c r="F379" s="382"/>
      <c r="G379" s="382"/>
      <c r="H379" s="382"/>
      <c r="I379" s="382"/>
      <c r="J379" s="384" t="str">
        <f t="shared" si="20"/>
        <v>200120</v>
      </c>
      <c r="K379" s="385"/>
      <c r="L379" s="386">
        <v>200</v>
      </c>
      <c r="M379" s="386">
        <v>120</v>
      </c>
      <c r="N379" s="378">
        <v>451</v>
      </c>
      <c r="O379" s="379">
        <f t="shared" si="21"/>
        <v>449</v>
      </c>
    </row>
    <row r="380" spans="1:15" hidden="1" x14ac:dyDescent="0.2">
      <c r="A380" s="382"/>
      <c r="B380" s="382"/>
      <c r="C380" s="382"/>
      <c r="D380" s="382"/>
      <c r="E380" s="382"/>
      <c r="F380" s="382"/>
      <c r="G380" s="382"/>
      <c r="H380" s="382"/>
      <c r="I380" s="382"/>
      <c r="J380" s="384" t="str">
        <f t="shared" si="20"/>
        <v>25020</v>
      </c>
      <c r="K380" s="385"/>
      <c r="L380" s="386">
        <v>250</v>
      </c>
      <c r="M380" s="386">
        <v>20</v>
      </c>
      <c r="N380" s="378">
        <v>304</v>
      </c>
      <c r="O380" s="379">
        <f t="shared" si="21"/>
        <v>302</v>
      </c>
    </row>
    <row r="381" spans="1:15" hidden="1" x14ac:dyDescent="0.2">
      <c r="A381" s="382"/>
      <c r="B381" s="382"/>
      <c r="C381" s="382"/>
      <c r="D381" s="382"/>
      <c r="E381" s="382"/>
      <c r="F381" s="382"/>
      <c r="G381" s="382"/>
      <c r="H381" s="382"/>
      <c r="I381" s="382"/>
      <c r="J381" s="384" t="str">
        <f t="shared" si="20"/>
        <v>25030</v>
      </c>
      <c r="K381" s="385"/>
      <c r="L381" s="386">
        <v>250</v>
      </c>
      <c r="M381" s="386">
        <v>30</v>
      </c>
      <c r="N381" s="378">
        <v>318</v>
      </c>
      <c r="O381" s="379">
        <f t="shared" si="21"/>
        <v>316</v>
      </c>
    </row>
    <row r="382" spans="1:15" hidden="1" x14ac:dyDescent="0.2">
      <c r="A382" s="382"/>
      <c r="B382" s="382"/>
      <c r="C382" s="382"/>
      <c r="D382" s="382"/>
      <c r="E382" s="382"/>
      <c r="F382" s="382"/>
      <c r="G382" s="382"/>
      <c r="H382" s="382"/>
      <c r="I382" s="382"/>
      <c r="J382" s="384" t="str">
        <f t="shared" si="20"/>
        <v>25040</v>
      </c>
      <c r="K382" s="385"/>
      <c r="L382" s="386">
        <v>250</v>
      </c>
      <c r="M382" s="386">
        <v>40</v>
      </c>
      <c r="N382" s="378">
        <v>345</v>
      </c>
      <c r="O382" s="379">
        <f t="shared" si="21"/>
        <v>343</v>
      </c>
    </row>
    <row r="383" spans="1:15" hidden="1" x14ac:dyDescent="0.2">
      <c r="A383" s="382"/>
      <c r="B383" s="382"/>
      <c r="C383" s="382"/>
      <c r="D383" s="382"/>
      <c r="E383" s="382"/>
      <c r="F383" s="382"/>
      <c r="G383" s="382"/>
      <c r="H383" s="382"/>
      <c r="I383" s="382"/>
      <c r="J383" s="384" t="str">
        <f t="shared" si="20"/>
        <v>25050</v>
      </c>
      <c r="K383" s="385"/>
      <c r="L383" s="386">
        <v>250</v>
      </c>
      <c r="M383" s="386">
        <v>50</v>
      </c>
      <c r="N383" s="378">
        <v>364</v>
      </c>
      <c r="O383" s="379">
        <f t="shared" si="21"/>
        <v>362</v>
      </c>
    </row>
    <row r="384" spans="1:15" hidden="1" x14ac:dyDescent="0.2">
      <c r="A384" s="382"/>
      <c r="B384" s="382"/>
      <c r="C384" s="382"/>
      <c r="D384" s="382"/>
      <c r="E384" s="382"/>
      <c r="F384" s="382"/>
      <c r="G384" s="382"/>
      <c r="H384" s="382"/>
      <c r="I384" s="382"/>
      <c r="J384" s="384" t="str">
        <f t="shared" si="20"/>
        <v>25060</v>
      </c>
      <c r="K384" s="385"/>
      <c r="L384" s="386">
        <v>250</v>
      </c>
      <c r="M384" s="386">
        <v>60</v>
      </c>
      <c r="N384" s="378">
        <v>385</v>
      </c>
      <c r="O384" s="379">
        <f t="shared" si="21"/>
        <v>383</v>
      </c>
    </row>
    <row r="385" spans="1:15" hidden="1" x14ac:dyDescent="0.2">
      <c r="A385" s="382"/>
      <c r="B385" s="382"/>
      <c r="C385" s="382"/>
      <c r="D385" s="382"/>
      <c r="E385" s="382"/>
      <c r="F385" s="382"/>
      <c r="G385" s="382"/>
      <c r="H385" s="382"/>
      <c r="I385" s="382"/>
      <c r="J385" s="384" t="str">
        <f t="shared" si="20"/>
        <v>25080</v>
      </c>
      <c r="K385" s="385"/>
      <c r="L385" s="386">
        <v>250</v>
      </c>
      <c r="M385" s="386">
        <v>80</v>
      </c>
      <c r="N385" s="378">
        <v>424</v>
      </c>
      <c r="O385" s="379">
        <f t="shared" si="21"/>
        <v>422</v>
      </c>
    </row>
    <row r="386" spans="1:15" hidden="1" x14ac:dyDescent="0.2">
      <c r="A386" s="382"/>
      <c r="B386" s="382"/>
      <c r="C386" s="382"/>
      <c r="D386" s="382"/>
      <c r="E386" s="382"/>
      <c r="F386" s="382"/>
      <c r="G386" s="382"/>
      <c r="H386" s="382"/>
      <c r="I386" s="382"/>
      <c r="J386" s="384" t="str">
        <f t="shared" si="20"/>
        <v>250100</v>
      </c>
      <c r="K386" s="385"/>
      <c r="L386" s="386">
        <v>250</v>
      </c>
      <c r="M386" s="386">
        <v>100</v>
      </c>
      <c r="N386" s="378">
        <v>464</v>
      </c>
      <c r="O386" s="379">
        <f t="shared" si="21"/>
        <v>462</v>
      </c>
    </row>
    <row r="387" spans="1:15" hidden="1" x14ac:dyDescent="0.2">
      <c r="A387" s="382"/>
      <c r="B387" s="382"/>
      <c r="C387" s="382"/>
      <c r="D387" s="382"/>
      <c r="E387" s="382"/>
      <c r="F387" s="382"/>
      <c r="G387" s="382"/>
      <c r="H387" s="382"/>
      <c r="I387" s="382"/>
      <c r="J387" s="384" t="str">
        <f t="shared" si="20"/>
        <v>250120</v>
      </c>
      <c r="K387" s="385"/>
      <c r="L387" s="386">
        <v>250</v>
      </c>
      <c r="M387" s="386">
        <v>120</v>
      </c>
      <c r="N387" s="378">
        <v>504</v>
      </c>
      <c r="O387" s="379">
        <f t="shared" si="21"/>
        <v>502</v>
      </c>
    </row>
    <row r="388" spans="1:15" hidden="1" x14ac:dyDescent="0.2">
      <c r="A388" s="382"/>
      <c r="B388" s="382"/>
      <c r="C388" s="382"/>
      <c r="D388" s="382"/>
      <c r="E388" s="382"/>
      <c r="F388" s="382"/>
      <c r="G388" s="382"/>
      <c r="H388" s="382"/>
      <c r="I388" s="382"/>
      <c r="J388" s="384" t="str">
        <f t="shared" si="20"/>
        <v>250140</v>
      </c>
      <c r="K388" s="385"/>
      <c r="L388" s="386">
        <v>250</v>
      </c>
      <c r="M388" s="386">
        <v>140</v>
      </c>
      <c r="N388" s="378">
        <v>542</v>
      </c>
      <c r="O388" s="379">
        <f t="shared" si="21"/>
        <v>540</v>
      </c>
    </row>
    <row r="389" spans="1:15" ht="13.5" hidden="1" thickBot="1" x14ac:dyDescent="0.25">
      <c r="A389" s="382"/>
      <c r="B389" s="382"/>
      <c r="C389" s="382"/>
      <c r="D389" s="382"/>
      <c r="E389" s="382"/>
      <c r="F389" s="382"/>
      <c r="G389" s="382"/>
      <c r="H389" s="382"/>
      <c r="I389" s="382"/>
      <c r="J389" s="384" t="str">
        <f t="shared" si="20"/>
        <v>31520</v>
      </c>
      <c r="K389" s="387"/>
      <c r="L389" s="388">
        <v>315</v>
      </c>
      <c r="M389" s="388">
        <v>20</v>
      </c>
      <c r="N389" s="380">
        <v>364</v>
      </c>
      <c r="O389" s="379">
        <f t="shared" si="21"/>
        <v>362</v>
      </c>
    </row>
    <row r="390" spans="1:15" hidden="1" x14ac:dyDescent="0.2">
      <c r="A390" s="382"/>
      <c r="B390" s="382"/>
      <c r="C390" s="382"/>
      <c r="D390" s="382"/>
      <c r="E390" s="382"/>
      <c r="F390" s="382"/>
      <c r="G390" s="382"/>
      <c r="H390" s="382"/>
      <c r="I390" s="382"/>
      <c r="J390" s="384" t="str">
        <f t="shared" ref="J390:J421" si="22">CONCATENATE(L390,M390)</f>
        <v>31530</v>
      </c>
      <c r="K390" s="389"/>
      <c r="L390" s="390">
        <v>315</v>
      </c>
      <c r="M390" s="390">
        <v>30</v>
      </c>
      <c r="N390" s="381">
        <v>385</v>
      </c>
      <c r="O390" s="379">
        <f t="shared" si="21"/>
        <v>383</v>
      </c>
    </row>
    <row r="391" spans="1:15" hidden="1" x14ac:dyDescent="0.2">
      <c r="A391" s="382"/>
      <c r="B391" s="382"/>
      <c r="C391" s="382"/>
      <c r="D391" s="382"/>
      <c r="E391" s="382"/>
      <c r="F391" s="382"/>
      <c r="G391" s="382"/>
      <c r="H391" s="382"/>
      <c r="I391" s="382"/>
      <c r="J391" s="384" t="str">
        <f t="shared" si="22"/>
        <v>31540</v>
      </c>
      <c r="K391" s="385"/>
      <c r="L391" s="386">
        <v>315</v>
      </c>
      <c r="M391" s="386">
        <v>40</v>
      </c>
      <c r="N391" s="378">
        <v>411</v>
      </c>
      <c r="O391" s="379">
        <f t="shared" si="21"/>
        <v>409</v>
      </c>
    </row>
    <row r="392" spans="1:15" hidden="1" x14ac:dyDescent="0.2">
      <c r="A392" s="382"/>
      <c r="B392" s="382"/>
      <c r="C392" s="382"/>
      <c r="D392" s="382"/>
      <c r="E392" s="382"/>
      <c r="F392" s="382"/>
      <c r="G392" s="382"/>
      <c r="H392" s="382"/>
      <c r="I392" s="382"/>
      <c r="J392" s="384" t="str">
        <f t="shared" si="22"/>
        <v>31550</v>
      </c>
      <c r="K392" s="385"/>
      <c r="L392" s="386">
        <v>315</v>
      </c>
      <c r="M392" s="386">
        <v>50</v>
      </c>
      <c r="N392" s="378">
        <v>424</v>
      </c>
      <c r="O392" s="379">
        <f t="shared" si="21"/>
        <v>422</v>
      </c>
    </row>
    <row r="393" spans="1:15" hidden="1" x14ac:dyDescent="0.2">
      <c r="A393" s="382"/>
      <c r="B393" s="382"/>
      <c r="C393" s="382"/>
      <c r="D393" s="382"/>
      <c r="E393" s="382"/>
      <c r="F393" s="382"/>
      <c r="G393" s="382"/>
      <c r="H393" s="382"/>
      <c r="I393" s="382"/>
      <c r="J393" s="384" t="str">
        <f t="shared" si="22"/>
        <v>31560</v>
      </c>
      <c r="K393" s="385"/>
      <c r="L393" s="386">
        <v>315</v>
      </c>
      <c r="M393" s="386">
        <v>60</v>
      </c>
      <c r="N393" s="378">
        <v>464</v>
      </c>
      <c r="O393" s="379">
        <f t="shared" si="21"/>
        <v>462</v>
      </c>
    </row>
    <row r="394" spans="1:15" hidden="1" x14ac:dyDescent="0.2">
      <c r="A394" s="382"/>
      <c r="B394" s="382"/>
      <c r="C394" s="382"/>
      <c r="D394" s="382"/>
      <c r="E394" s="382"/>
      <c r="F394" s="382"/>
      <c r="G394" s="382"/>
      <c r="H394" s="382"/>
      <c r="I394" s="382"/>
      <c r="J394" s="384" t="str">
        <f t="shared" si="22"/>
        <v>31580</v>
      </c>
      <c r="K394" s="385"/>
      <c r="L394" s="386">
        <v>315</v>
      </c>
      <c r="M394" s="386">
        <v>80</v>
      </c>
      <c r="N394" s="378">
        <v>491</v>
      </c>
      <c r="O394" s="379">
        <f t="shared" si="21"/>
        <v>489</v>
      </c>
    </row>
    <row r="395" spans="1:15" hidden="1" x14ac:dyDescent="0.2">
      <c r="A395" s="382"/>
      <c r="B395" s="382"/>
      <c r="C395" s="382"/>
      <c r="D395" s="382"/>
      <c r="E395" s="382"/>
      <c r="F395" s="382"/>
      <c r="G395" s="382"/>
      <c r="H395" s="382"/>
      <c r="I395" s="382"/>
      <c r="J395" s="384" t="str">
        <f t="shared" si="22"/>
        <v>315100</v>
      </c>
      <c r="K395" s="385"/>
      <c r="L395" s="386">
        <v>315</v>
      </c>
      <c r="M395" s="386">
        <v>100</v>
      </c>
      <c r="N395" s="378">
        <v>527</v>
      </c>
      <c r="O395" s="379">
        <f t="shared" si="21"/>
        <v>525</v>
      </c>
    </row>
    <row r="396" spans="1:15" hidden="1" x14ac:dyDescent="0.2">
      <c r="A396" s="382"/>
      <c r="B396" s="382"/>
      <c r="C396" s="382"/>
      <c r="D396" s="382"/>
      <c r="E396" s="382"/>
      <c r="F396" s="382"/>
      <c r="G396" s="382"/>
      <c r="H396" s="382"/>
      <c r="I396" s="382"/>
      <c r="J396" s="384" t="str">
        <f t="shared" si="22"/>
        <v>315120</v>
      </c>
      <c r="K396" s="385"/>
      <c r="L396" s="386">
        <v>315</v>
      </c>
      <c r="M396" s="386">
        <v>120</v>
      </c>
      <c r="N396" s="378">
        <v>567</v>
      </c>
      <c r="O396" s="379">
        <f t="shared" si="21"/>
        <v>565</v>
      </c>
    </row>
    <row r="397" spans="1:15" hidden="1" x14ac:dyDescent="0.2">
      <c r="A397" s="382"/>
      <c r="B397" s="382"/>
      <c r="C397" s="382"/>
      <c r="D397" s="382"/>
      <c r="E397" s="382"/>
      <c r="F397" s="382"/>
      <c r="G397" s="382"/>
      <c r="H397" s="382"/>
      <c r="I397" s="382"/>
      <c r="J397" s="384" t="str">
        <f t="shared" si="22"/>
        <v>315140</v>
      </c>
      <c r="K397" s="385"/>
      <c r="L397" s="386">
        <v>315</v>
      </c>
      <c r="M397" s="386">
        <v>140</v>
      </c>
      <c r="N397" s="378">
        <v>607</v>
      </c>
      <c r="O397" s="379">
        <f t="shared" si="21"/>
        <v>605</v>
      </c>
    </row>
    <row r="398" spans="1:15" hidden="1" x14ac:dyDescent="0.2">
      <c r="A398" s="382"/>
      <c r="B398" s="382"/>
      <c r="C398" s="382"/>
      <c r="D398" s="382"/>
      <c r="E398" s="382"/>
      <c r="F398" s="382"/>
      <c r="G398" s="382"/>
      <c r="H398" s="382"/>
      <c r="I398" s="382"/>
      <c r="J398" s="384" t="str">
        <f t="shared" si="22"/>
        <v>40020</v>
      </c>
      <c r="K398" s="385"/>
      <c r="L398" s="386">
        <v>400</v>
      </c>
      <c r="M398" s="386">
        <v>20</v>
      </c>
      <c r="N398" s="378">
        <v>451</v>
      </c>
      <c r="O398" s="379">
        <f t="shared" si="21"/>
        <v>449</v>
      </c>
    </row>
    <row r="399" spans="1:15" hidden="1" x14ac:dyDescent="0.2">
      <c r="A399" s="382"/>
      <c r="B399" s="382"/>
      <c r="C399" s="382"/>
      <c r="D399" s="382"/>
      <c r="E399" s="382"/>
      <c r="F399" s="382"/>
      <c r="G399" s="382"/>
      <c r="H399" s="382"/>
      <c r="I399" s="382"/>
      <c r="J399" s="384" t="str">
        <f t="shared" si="22"/>
        <v>40030</v>
      </c>
      <c r="K399" s="385"/>
      <c r="L399" s="386">
        <v>400</v>
      </c>
      <c r="M399" s="386">
        <v>30</v>
      </c>
      <c r="N399" s="378">
        <v>470</v>
      </c>
      <c r="O399" s="379">
        <f t="shared" si="21"/>
        <v>468</v>
      </c>
    </row>
    <row r="400" spans="1:15" hidden="1" x14ac:dyDescent="0.2">
      <c r="A400" s="382"/>
      <c r="B400" s="382"/>
      <c r="C400" s="382"/>
      <c r="D400" s="382"/>
      <c r="E400" s="382"/>
      <c r="F400" s="382"/>
      <c r="G400" s="382"/>
      <c r="H400" s="382"/>
      <c r="I400" s="382"/>
      <c r="J400" s="384" t="str">
        <f t="shared" si="22"/>
        <v>40040</v>
      </c>
      <c r="K400" s="385"/>
      <c r="L400" s="386">
        <v>400</v>
      </c>
      <c r="M400" s="386">
        <v>40</v>
      </c>
      <c r="N400" s="378">
        <v>491</v>
      </c>
      <c r="O400" s="379">
        <f t="shared" si="21"/>
        <v>489</v>
      </c>
    </row>
    <row r="401" spans="1:15" hidden="1" x14ac:dyDescent="0.2">
      <c r="A401" s="382"/>
      <c r="B401" s="382"/>
      <c r="C401" s="382"/>
      <c r="D401" s="382"/>
      <c r="E401" s="382"/>
      <c r="F401" s="382"/>
      <c r="G401" s="382"/>
      <c r="H401" s="382"/>
      <c r="I401" s="382"/>
      <c r="J401" s="384" t="str">
        <f t="shared" si="22"/>
        <v>40050</v>
      </c>
      <c r="K401" s="385"/>
      <c r="L401" s="386">
        <v>400</v>
      </c>
      <c r="M401" s="386">
        <v>50</v>
      </c>
      <c r="N401" s="378">
        <v>512</v>
      </c>
      <c r="O401" s="379">
        <f t="shared" si="21"/>
        <v>510</v>
      </c>
    </row>
    <row r="402" spans="1:15" hidden="1" x14ac:dyDescent="0.2">
      <c r="A402" s="382"/>
      <c r="B402" s="382"/>
      <c r="C402" s="382"/>
      <c r="D402" s="382"/>
      <c r="E402" s="382"/>
      <c r="F402" s="382"/>
      <c r="G402" s="382"/>
      <c r="H402" s="382"/>
      <c r="I402" s="382"/>
      <c r="J402" s="384" t="str">
        <f t="shared" si="22"/>
        <v>40060</v>
      </c>
      <c r="K402" s="385"/>
      <c r="L402" s="386">
        <v>400</v>
      </c>
      <c r="M402" s="386">
        <v>60</v>
      </c>
      <c r="N402" s="378">
        <v>542</v>
      </c>
      <c r="O402" s="379">
        <f t="shared" si="21"/>
        <v>540</v>
      </c>
    </row>
    <row r="403" spans="1:15" hidden="1" x14ac:dyDescent="0.2">
      <c r="A403" s="382"/>
      <c r="B403" s="382"/>
      <c r="C403" s="382"/>
      <c r="D403" s="382"/>
      <c r="E403" s="382"/>
      <c r="F403" s="382"/>
      <c r="G403" s="382"/>
      <c r="H403" s="382"/>
      <c r="I403" s="382"/>
      <c r="J403" s="384" t="str">
        <f t="shared" si="22"/>
        <v>40080</v>
      </c>
      <c r="K403" s="385"/>
      <c r="L403" s="386">
        <v>400</v>
      </c>
      <c r="M403" s="386">
        <v>80</v>
      </c>
      <c r="N403" s="378">
        <v>572</v>
      </c>
      <c r="O403" s="379">
        <f t="shared" si="21"/>
        <v>570</v>
      </c>
    </row>
    <row r="404" spans="1:15" hidden="1" x14ac:dyDescent="0.2">
      <c r="A404" s="382"/>
      <c r="B404" s="382"/>
      <c r="C404" s="382"/>
      <c r="D404" s="382"/>
      <c r="E404" s="382"/>
      <c r="F404" s="382"/>
      <c r="G404" s="382"/>
      <c r="H404" s="382"/>
      <c r="I404" s="382"/>
      <c r="J404" s="384" t="str">
        <f t="shared" si="22"/>
        <v>400100</v>
      </c>
      <c r="K404" s="385"/>
      <c r="L404" s="386">
        <v>400</v>
      </c>
      <c r="M404" s="386">
        <v>100</v>
      </c>
      <c r="N404" s="378">
        <v>612</v>
      </c>
      <c r="O404" s="379">
        <f t="shared" si="21"/>
        <v>610</v>
      </c>
    </row>
    <row r="405" spans="1:15" hidden="1" x14ac:dyDescent="0.2">
      <c r="A405" s="382"/>
      <c r="B405" s="382"/>
      <c r="C405" s="382"/>
      <c r="D405" s="382"/>
      <c r="E405" s="382"/>
      <c r="F405" s="382"/>
      <c r="G405" s="382"/>
      <c r="H405" s="382"/>
      <c r="I405" s="382"/>
      <c r="J405" s="384" t="str">
        <f t="shared" si="22"/>
        <v>400120</v>
      </c>
      <c r="K405" s="385"/>
      <c r="L405" s="386">
        <v>400</v>
      </c>
      <c r="M405" s="386">
        <v>120</v>
      </c>
      <c r="N405" s="378">
        <v>652</v>
      </c>
      <c r="O405" s="379">
        <f t="shared" si="21"/>
        <v>650</v>
      </c>
    </row>
    <row r="406" spans="1:15" hidden="1" x14ac:dyDescent="0.2">
      <c r="A406" s="382"/>
      <c r="B406" s="382"/>
      <c r="C406" s="382"/>
      <c r="D406" s="382"/>
      <c r="E406" s="382"/>
      <c r="F406" s="382"/>
      <c r="G406" s="382"/>
      <c r="H406" s="382"/>
      <c r="I406" s="382"/>
      <c r="J406" s="384" t="str">
        <f t="shared" si="22"/>
        <v>400140</v>
      </c>
      <c r="K406" s="385"/>
      <c r="L406" s="386">
        <v>400</v>
      </c>
      <c r="M406" s="386">
        <v>140</v>
      </c>
      <c r="N406" s="378">
        <v>692</v>
      </c>
      <c r="O406" s="379">
        <f t="shared" si="21"/>
        <v>690</v>
      </c>
    </row>
    <row r="407" spans="1:15" hidden="1" x14ac:dyDescent="0.2">
      <c r="A407" s="382"/>
      <c r="B407" s="382"/>
      <c r="C407" s="382"/>
      <c r="D407" s="382"/>
      <c r="E407" s="382"/>
      <c r="F407" s="382"/>
      <c r="G407" s="382"/>
      <c r="H407" s="382"/>
      <c r="I407" s="382"/>
      <c r="J407" s="384" t="str">
        <f t="shared" si="22"/>
        <v>50020</v>
      </c>
      <c r="K407" s="385"/>
      <c r="L407" s="386">
        <v>500</v>
      </c>
      <c r="M407" s="386">
        <v>20</v>
      </c>
      <c r="N407" s="378">
        <v>567</v>
      </c>
      <c r="O407" s="379">
        <f t="shared" si="21"/>
        <v>565</v>
      </c>
    </row>
    <row r="408" spans="1:15" hidden="1" x14ac:dyDescent="0.2">
      <c r="A408" s="382"/>
      <c r="B408" s="382"/>
      <c r="C408" s="382"/>
      <c r="D408" s="382"/>
      <c r="E408" s="382"/>
      <c r="F408" s="382"/>
      <c r="G408" s="382"/>
      <c r="H408" s="382"/>
      <c r="I408" s="382"/>
      <c r="J408" s="384" t="str">
        <f t="shared" si="22"/>
        <v>50030</v>
      </c>
      <c r="K408" s="385"/>
      <c r="L408" s="386">
        <v>500</v>
      </c>
      <c r="M408" s="386">
        <v>30</v>
      </c>
      <c r="N408" s="378">
        <v>572</v>
      </c>
      <c r="O408" s="379">
        <f t="shared" si="21"/>
        <v>570</v>
      </c>
    </row>
    <row r="409" spans="1:15" hidden="1" x14ac:dyDescent="0.2">
      <c r="A409" s="382"/>
      <c r="B409" s="382"/>
      <c r="C409" s="382"/>
      <c r="D409" s="382"/>
      <c r="E409" s="382"/>
      <c r="F409" s="382"/>
      <c r="G409" s="382"/>
      <c r="H409" s="382"/>
      <c r="I409" s="382"/>
      <c r="J409" s="384" t="str">
        <f t="shared" si="22"/>
        <v>50040</v>
      </c>
      <c r="K409" s="385"/>
      <c r="L409" s="386">
        <v>500</v>
      </c>
      <c r="M409" s="386">
        <v>40</v>
      </c>
      <c r="N409" s="378">
        <v>592</v>
      </c>
      <c r="O409" s="379">
        <f t="shared" si="21"/>
        <v>590</v>
      </c>
    </row>
    <row r="410" spans="1:15" hidden="1" x14ac:dyDescent="0.2">
      <c r="A410" s="382"/>
      <c r="B410" s="382"/>
      <c r="C410" s="382"/>
      <c r="D410" s="382"/>
      <c r="E410" s="382"/>
      <c r="F410" s="382"/>
      <c r="G410" s="382"/>
      <c r="H410" s="382"/>
      <c r="I410" s="382"/>
      <c r="J410" s="384" t="str">
        <f t="shared" si="22"/>
        <v>50050</v>
      </c>
      <c r="K410" s="385"/>
      <c r="L410" s="386">
        <v>500</v>
      </c>
      <c r="M410" s="386">
        <v>50</v>
      </c>
      <c r="N410" s="378">
        <v>612</v>
      </c>
      <c r="O410" s="379">
        <f t="shared" si="21"/>
        <v>610</v>
      </c>
    </row>
    <row r="411" spans="1:15" hidden="1" x14ac:dyDescent="0.2">
      <c r="A411" s="382"/>
      <c r="B411" s="382"/>
      <c r="C411" s="382"/>
      <c r="D411" s="382"/>
      <c r="E411" s="382"/>
      <c r="F411" s="382"/>
      <c r="G411" s="382"/>
      <c r="H411" s="382"/>
      <c r="I411" s="382"/>
      <c r="J411" s="384" t="str">
        <f t="shared" si="22"/>
        <v>50060</v>
      </c>
      <c r="K411" s="385"/>
      <c r="L411" s="386">
        <v>500</v>
      </c>
      <c r="M411" s="386">
        <v>60</v>
      </c>
      <c r="N411" s="378">
        <v>642</v>
      </c>
      <c r="O411" s="379">
        <f t="shared" si="21"/>
        <v>640</v>
      </c>
    </row>
    <row r="412" spans="1:15" hidden="1" x14ac:dyDescent="0.2">
      <c r="A412" s="382"/>
      <c r="B412" s="382"/>
      <c r="C412" s="382"/>
      <c r="D412" s="382"/>
      <c r="E412" s="382"/>
      <c r="F412" s="382"/>
      <c r="G412" s="382"/>
      <c r="H412" s="382"/>
      <c r="I412" s="382"/>
      <c r="J412" s="384" t="str">
        <f t="shared" si="22"/>
        <v>50080</v>
      </c>
      <c r="K412" s="385"/>
      <c r="L412" s="386">
        <v>500</v>
      </c>
      <c r="M412" s="386">
        <v>80</v>
      </c>
      <c r="N412" s="378">
        <v>672</v>
      </c>
      <c r="O412" s="379">
        <f t="shared" si="21"/>
        <v>670</v>
      </c>
    </row>
    <row r="413" spans="1:15" hidden="1" x14ac:dyDescent="0.2">
      <c r="A413" s="382"/>
      <c r="B413" s="382"/>
      <c r="C413" s="382"/>
      <c r="D413" s="382"/>
      <c r="E413" s="382"/>
      <c r="F413" s="382"/>
      <c r="G413" s="382"/>
      <c r="H413" s="382"/>
      <c r="I413" s="382"/>
      <c r="J413" s="384" t="str">
        <f t="shared" si="22"/>
        <v>500100</v>
      </c>
      <c r="K413" s="385"/>
      <c r="L413" s="386">
        <v>500</v>
      </c>
      <c r="M413" s="386">
        <v>100</v>
      </c>
      <c r="N413" s="378">
        <v>712</v>
      </c>
      <c r="O413" s="379">
        <f t="shared" si="21"/>
        <v>710</v>
      </c>
    </row>
    <row r="414" spans="1:15" hidden="1" x14ac:dyDescent="0.2">
      <c r="A414" s="382"/>
      <c r="B414" s="382"/>
      <c r="C414" s="382"/>
      <c r="D414" s="382"/>
      <c r="E414" s="382"/>
      <c r="F414" s="382"/>
      <c r="G414" s="382"/>
      <c r="H414" s="382"/>
      <c r="I414" s="382"/>
      <c r="J414" s="384" t="str">
        <f t="shared" si="22"/>
        <v>500120</v>
      </c>
      <c r="K414" s="385"/>
      <c r="L414" s="386">
        <v>500</v>
      </c>
      <c r="M414" s="386">
        <v>120</v>
      </c>
      <c r="N414" s="378">
        <v>752</v>
      </c>
      <c r="O414" s="379">
        <f t="shared" si="21"/>
        <v>750</v>
      </c>
    </row>
    <row r="415" spans="1:15" hidden="1" x14ac:dyDescent="0.2">
      <c r="A415" s="382"/>
      <c r="B415" s="382"/>
      <c r="C415" s="382"/>
      <c r="D415" s="382"/>
      <c r="E415" s="382"/>
      <c r="F415" s="382"/>
      <c r="G415" s="382"/>
      <c r="H415" s="382"/>
      <c r="I415" s="382"/>
      <c r="J415" s="384" t="str">
        <f t="shared" si="22"/>
        <v>500140</v>
      </c>
      <c r="K415" s="385"/>
      <c r="L415" s="386">
        <v>500</v>
      </c>
      <c r="M415" s="386">
        <v>140</v>
      </c>
      <c r="N415" s="378">
        <v>792</v>
      </c>
      <c r="O415" s="379">
        <f t="shared" si="21"/>
        <v>790</v>
      </c>
    </row>
    <row r="416" spans="1:15" hidden="1" x14ac:dyDescent="0.2">
      <c r="A416" s="382"/>
      <c r="B416" s="382"/>
      <c r="C416" s="382"/>
      <c r="D416" s="382"/>
      <c r="E416" s="382"/>
      <c r="F416" s="382"/>
      <c r="G416" s="382"/>
      <c r="H416" s="382"/>
      <c r="I416" s="382"/>
      <c r="J416" s="384" t="str">
        <f t="shared" si="22"/>
        <v>63020</v>
      </c>
      <c r="K416" s="385"/>
      <c r="L416" s="386">
        <v>630</v>
      </c>
      <c r="M416" s="386">
        <v>20</v>
      </c>
      <c r="N416" s="378">
        <v>692</v>
      </c>
      <c r="O416" s="379">
        <f t="shared" si="21"/>
        <v>690</v>
      </c>
    </row>
    <row r="417" spans="1:15" hidden="1" x14ac:dyDescent="0.2">
      <c r="A417" s="382"/>
      <c r="B417" s="382"/>
      <c r="C417" s="382"/>
      <c r="D417" s="382"/>
      <c r="E417" s="382"/>
      <c r="F417" s="382"/>
      <c r="G417" s="382"/>
      <c r="H417" s="382"/>
      <c r="I417" s="382"/>
      <c r="J417" s="384" t="str">
        <f t="shared" si="22"/>
        <v>63030</v>
      </c>
      <c r="K417" s="385"/>
      <c r="L417" s="386">
        <v>630</v>
      </c>
      <c r="M417" s="386">
        <v>30</v>
      </c>
      <c r="N417" s="378">
        <v>702</v>
      </c>
      <c r="O417" s="379">
        <f t="shared" si="21"/>
        <v>700</v>
      </c>
    </row>
    <row r="418" spans="1:15" hidden="1" x14ac:dyDescent="0.2">
      <c r="A418" s="382"/>
      <c r="B418" s="382"/>
      <c r="C418" s="382"/>
      <c r="D418" s="382"/>
      <c r="E418" s="382"/>
      <c r="F418" s="382"/>
      <c r="G418" s="382"/>
      <c r="H418" s="382"/>
      <c r="I418" s="382"/>
      <c r="J418" s="384" t="str">
        <f t="shared" si="22"/>
        <v>63040</v>
      </c>
      <c r="K418" s="385"/>
      <c r="L418" s="386">
        <v>630</v>
      </c>
      <c r="M418" s="386">
        <v>40</v>
      </c>
      <c r="N418" s="378">
        <v>722</v>
      </c>
      <c r="O418" s="379">
        <f t="shared" si="21"/>
        <v>720</v>
      </c>
    </row>
    <row r="419" spans="1:15" hidden="1" x14ac:dyDescent="0.2">
      <c r="A419" s="382"/>
      <c r="B419" s="382"/>
      <c r="C419" s="382"/>
      <c r="D419" s="382"/>
      <c r="E419" s="382"/>
      <c r="F419" s="382"/>
      <c r="G419" s="382"/>
      <c r="H419" s="382"/>
      <c r="I419" s="382"/>
      <c r="J419" s="384" t="str">
        <f t="shared" si="22"/>
        <v>63050</v>
      </c>
      <c r="K419" s="385"/>
      <c r="L419" s="386">
        <v>630</v>
      </c>
      <c r="M419" s="386">
        <v>50</v>
      </c>
      <c r="N419" s="378">
        <v>742</v>
      </c>
      <c r="O419" s="379">
        <f t="shared" si="21"/>
        <v>740</v>
      </c>
    </row>
    <row r="420" spans="1:15" hidden="1" x14ac:dyDescent="0.2">
      <c r="A420" s="382"/>
      <c r="B420" s="382"/>
      <c r="C420" s="382"/>
      <c r="D420" s="382"/>
      <c r="E420" s="382"/>
      <c r="F420" s="382"/>
      <c r="G420" s="382"/>
      <c r="H420" s="382"/>
      <c r="I420" s="382"/>
      <c r="J420" s="384" t="str">
        <f t="shared" si="22"/>
        <v>63060</v>
      </c>
      <c r="K420" s="385"/>
      <c r="L420" s="386">
        <v>630</v>
      </c>
      <c r="M420" s="386">
        <v>60</v>
      </c>
      <c r="N420" s="378">
        <v>768</v>
      </c>
      <c r="O420" s="379">
        <f t="shared" si="21"/>
        <v>766</v>
      </c>
    </row>
    <row r="421" spans="1:15" hidden="1" x14ac:dyDescent="0.2">
      <c r="A421" s="382"/>
      <c r="B421" s="382"/>
      <c r="C421" s="382"/>
      <c r="D421" s="382"/>
      <c r="E421" s="382"/>
      <c r="F421" s="382"/>
      <c r="G421" s="382"/>
      <c r="H421" s="382"/>
      <c r="I421" s="382"/>
      <c r="J421" s="384" t="str">
        <f t="shared" si="22"/>
        <v>63080</v>
      </c>
      <c r="K421" s="385"/>
      <c r="L421" s="386">
        <v>630</v>
      </c>
      <c r="M421" s="386">
        <v>80</v>
      </c>
      <c r="N421" s="378">
        <v>802</v>
      </c>
      <c r="O421" s="379">
        <f t="shared" si="21"/>
        <v>800</v>
      </c>
    </row>
    <row r="422" spans="1:15" hidden="1" x14ac:dyDescent="0.2">
      <c r="A422" s="382"/>
      <c r="B422" s="382"/>
      <c r="C422" s="382"/>
      <c r="D422" s="382"/>
      <c r="E422" s="382"/>
      <c r="F422" s="382"/>
      <c r="G422" s="382"/>
      <c r="H422" s="382"/>
      <c r="I422" s="382"/>
      <c r="J422" s="384" t="str">
        <f t="shared" ref="J422:J455" si="23">CONCATENATE(L422,M422)</f>
        <v>630100</v>
      </c>
      <c r="K422" s="385"/>
      <c r="L422" s="386">
        <v>630</v>
      </c>
      <c r="M422" s="386">
        <v>100</v>
      </c>
      <c r="N422" s="378">
        <v>842</v>
      </c>
      <c r="O422" s="379">
        <f t="shared" ref="O422:O455" si="24">N422-2</f>
        <v>840</v>
      </c>
    </row>
    <row r="423" spans="1:15" hidden="1" x14ac:dyDescent="0.2">
      <c r="A423" s="382"/>
      <c r="B423" s="382"/>
      <c r="C423" s="382"/>
      <c r="D423" s="382"/>
      <c r="E423" s="382"/>
      <c r="F423" s="382"/>
      <c r="G423" s="382"/>
      <c r="H423" s="382"/>
      <c r="I423" s="382"/>
      <c r="J423" s="384" t="str">
        <f t="shared" si="23"/>
        <v>630120</v>
      </c>
      <c r="K423" s="385"/>
      <c r="L423" s="386">
        <v>630</v>
      </c>
      <c r="M423" s="386">
        <v>120</v>
      </c>
      <c r="N423" s="378">
        <v>882</v>
      </c>
      <c r="O423" s="379">
        <f t="shared" si="24"/>
        <v>880</v>
      </c>
    </row>
    <row r="424" spans="1:15" ht="13.5" hidden="1" thickBot="1" x14ac:dyDescent="0.25">
      <c r="A424" s="382"/>
      <c r="B424" s="382"/>
      <c r="C424" s="382"/>
      <c r="D424" s="382"/>
      <c r="E424" s="382"/>
      <c r="F424" s="382"/>
      <c r="G424" s="382"/>
      <c r="H424" s="382"/>
      <c r="I424" s="382"/>
      <c r="J424" s="384" t="str">
        <f t="shared" si="23"/>
        <v>630140</v>
      </c>
      <c r="K424" s="387"/>
      <c r="L424" s="388">
        <v>630</v>
      </c>
      <c r="M424" s="388">
        <v>140</v>
      </c>
      <c r="N424" s="380">
        <v>922</v>
      </c>
      <c r="O424" s="379">
        <f t="shared" si="24"/>
        <v>920</v>
      </c>
    </row>
    <row r="425" spans="1:15" hidden="1" x14ac:dyDescent="0.2">
      <c r="A425" s="382"/>
      <c r="B425" s="382"/>
      <c r="C425" s="382"/>
      <c r="D425" s="382"/>
      <c r="E425" s="382"/>
      <c r="F425" s="382"/>
      <c r="G425" s="382"/>
      <c r="H425" s="382"/>
      <c r="I425" s="382"/>
      <c r="J425" s="384" t="str">
        <f t="shared" si="23"/>
        <v>630160</v>
      </c>
      <c r="K425" s="389"/>
      <c r="L425" s="390">
        <v>630</v>
      </c>
      <c r="M425" s="390">
        <v>160</v>
      </c>
      <c r="N425" s="381">
        <v>962</v>
      </c>
      <c r="O425" s="379">
        <f t="shared" si="24"/>
        <v>960</v>
      </c>
    </row>
    <row r="426" spans="1:15" hidden="1" x14ac:dyDescent="0.2">
      <c r="A426" s="382"/>
      <c r="B426" s="382"/>
      <c r="C426" s="382"/>
      <c r="D426" s="382"/>
      <c r="E426" s="382"/>
      <c r="F426" s="382"/>
      <c r="G426" s="382"/>
      <c r="H426" s="382"/>
      <c r="I426" s="382"/>
      <c r="J426" s="384" t="str">
        <f t="shared" si="23"/>
        <v>80020</v>
      </c>
      <c r="K426" s="385"/>
      <c r="L426" s="386">
        <v>800</v>
      </c>
      <c r="M426" s="386">
        <v>20</v>
      </c>
      <c r="N426" s="378">
        <v>852</v>
      </c>
      <c r="O426" s="379">
        <f t="shared" si="24"/>
        <v>850</v>
      </c>
    </row>
    <row r="427" spans="1:15" hidden="1" x14ac:dyDescent="0.2">
      <c r="A427" s="382"/>
      <c r="B427" s="382"/>
      <c r="C427" s="382"/>
      <c r="D427" s="382"/>
      <c r="E427" s="382"/>
      <c r="F427" s="382"/>
      <c r="G427" s="382"/>
      <c r="H427" s="382"/>
      <c r="I427" s="382"/>
      <c r="J427" s="384" t="str">
        <f t="shared" si="23"/>
        <v>80030</v>
      </c>
      <c r="K427" s="385"/>
      <c r="L427" s="386">
        <v>800</v>
      </c>
      <c r="M427" s="386">
        <v>30</v>
      </c>
      <c r="N427" s="378">
        <v>872</v>
      </c>
      <c r="O427" s="379">
        <f t="shared" si="24"/>
        <v>870</v>
      </c>
    </row>
    <row r="428" spans="1:15" hidden="1" x14ac:dyDescent="0.2">
      <c r="A428" s="382"/>
      <c r="B428" s="382"/>
      <c r="C428" s="382"/>
      <c r="D428" s="382"/>
      <c r="E428" s="382"/>
      <c r="F428" s="382"/>
      <c r="G428" s="382"/>
      <c r="H428" s="382"/>
      <c r="I428" s="382"/>
      <c r="J428" s="384" t="str">
        <f t="shared" si="23"/>
        <v>80040</v>
      </c>
      <c r="K428" s="385"/>
      <c r="L428" s="386">
        <v>800</v>
      </c>
      <c r="M428" s="386">
        <v>40</v>
      </c>
      <c r="N428" s="378">
        <v>892</v>
      </c>
      <c r="O428" s="379">
        <f t="shared" si="24"/>
        <v>890</v>
      </c>
    </row>
    <row r="429" spans="1:15" hidden="1" x14ac:dyDescent="0.2">
      <c r="A429" s="382"/>
      <c r="B429" s="382"/>
      <c r="C429" s="382"/>
      <c r="D429" s="382"/>
      <c r="E429" s="382"/>
      <c r="F429" s="382"/>
      <c r="G429" s="382"/>
      <c r="H429" s="382"/>
      <c r="I429" s="382"/>
      <c r="J429" s="384" t="str">
        <f t="shared" si="23"/>
        <v>80050</v>
      </c>
      <c r="K429" s="385"/>
      <c r="L429" s="386">
        <v>800</v>
      </c>
      <c r="M429" s="386">
        <v>50</v>
      </c>
      <c r="N429" s="378">
        <v>912</v>
      </c>
      <c r="O429" s="379">
        <f t="shared" si="24"/>
        <v>910</v>
      </c>
    </row>
    <row r="430" spans="1:15" hidden="1" x14ac:dyDescent="0.2">
      <c r="A430" s="382"/>
      <c r="B430" s="382"/>
      <c r="C430" s="382"/>
      <c r="D430" s="382"/>
      <c r="E430" s="382"/>
      <c r="F430" s="382"/>
      <c r="G430" s="382"/>
      <c r="H430" s="382"/>
      <c r="I430" s="382"/>
      <c r="J430" s="384" t="str">
        <f t="shared" si="23"/>
        <v>80060</v>
      </c>
      <c r="K430" s="385"/>
      <c r="L430" s="386">
        <v>800</v>
      </c>
      <c r="M430" s="386">
        <v>60</v>
      </c>
      <c r="N430" s="378">
        <v>940</v>
      </c>
      <c r="O430" s="379">
        <f t="shared" si="24"/>
        <v>938</v>
      </c>
    </row>
    <row r="431" spans="1:15" hidden="1" x14ac:dyDescent="0.2">
      <c r="A431" s="382"/>
      <c r="B431" s="382"/>
      <c r="C431" s="382"/>
      <c r="D431" s="382"/>
      <c r="E431" s="382"/>
      <c r="F431" s="382"/>
      <c r="G431" s="382"/>
      <c r="H431" s="382"/>
      <c r="I431" s="382"/>
      <c r="J431" s="384" t="str">
        <f t="shared" si="23"/>
        <v>80080</v>
      </c>
      <c r="K431" s="385"/>
      <c r="L431" s="386">
        <v>800</v>
      </c>
      <c r="M431" s="386">
        <v>80</v>
      </c>
      <c r="N431" s="378">
        <v>975</v>
      </c>
      <c r="O431" s="379">
        <f t="shared" si="24"/>
        <v>973</v>
      </c>
    </row>
    <row r="432" spans="1:15" hidden="1" x14ac:dyDescent="0.2">
      <c r="A432" s="382"/>
      <c r="B432" s="382"/>
      <c r="C432" s="382"/>
      <c r="D432" s="382"/>
      <c r="E432" s="382"/>
      <c r="F432" s="382"/>
      <c r="G432" s="382"/>
      <c r="H432" s="382"/>
      <c r="I432" s="382"/>
      <c r="J432" s="384" t="str">
        <f t="shared" si="23"/>
        <v>800100</v>
      </c>
      <c r="K432" s="385"/>
      <c r="L432" s="386">
        <v>800</v>
      </c>
      <c r="M432" s="386">
        <v>100</v>
      </c>
      <c r="N432" s="378">
        <v>1012</v>
      </c>
      <c r="O432" s="379">
        <f t="shared" si="24"/>
        <v>1010</v>
      </c>
    </row>
    <row r="433" spans="1:15" hidden="1" x14ac:dyDescent="0.2">
      <c r="A433" s="382"/>
      <c r="B433" s="382"/>
      <c r="C433" s="382"/>
      <c r="D433" s="382"/>
      <c r="E433" s="382"/>
      <c r="F433" s="382"/>
      <c r="G433" s="382"/>
      <c r="H433" s="382"/>
      <c r="I433" s="382"/>
      <c r="J433" s="384" t="str">
        <f t="shared" si="23"/>
        <v>800120</v>
      </c>
      <c r="K433" s="385"/>
      <c r="L433" s="386">
        <v>800</v>
      </c>
      <c r="M433" s="386">
        <v>120</v>
      </c>
      <c r="N433" s="378">
        <v>1052</v>
      </c>
      <c r="O433" s="379">
        <f t="shared" si="24"/>
        <v>1050</v>
      </c>
    </row>
    <row r="434" spans="1:15" hidden="1" x14ac:dyDescent="0.2">
      <c r="A434" s="382"/>
      <c r="B434" s="382"/>
      <c r="C434" s="382"/>
      <c r="D434" s="382"/>
      <c r="E434" s="382"/>
      <c r="F434" s="382"/>
      <c r="G434" s="382"/>
      <c r="H434" s="382"/>
      <c r="I434" s="382"/>
      <c r="J434" s="384" t="str">
        <f t="shared" si="23"/>
        <v>800140</v>
      </c>
      <c r="K434" s="385"/>
      <c r="L434" s="386">
        <v>800</v>
      </c>
      <c r="M434" s="386">
        <v>140</v>
      </c>
      <c r="N434" s="378">
        <v>1092</v>
      </c>
      <c r="O434" s="379">
        <f t="shared" si="24"/>
        <v>1090</v>
      </c>
    </row>
    <row r="435" spans="1:15" hidden="1" x14ac:dyDescent="0.2">
      <c r="A435" s="382"/>
      <c r="B435" s="382"/>
      <c r="C435" s="382"/>
      <c r="D435" s="382"/>
      <c r="E435" s="382"/>
      <c r="F435" s="382"/>
      <c r="G435" s="382"/>
      <c r="H435" s="382"/>
      <c r="I435" s="382"/>
      <c r="J435" s="384" t="str">
        <f t="shared" si="23"/>
        <v>800160</v>
      </c>
      <c r="K435" s="385"/>
      <c r="L435" s="386">
        <v>800</v>
      </c>
      <c r="M435" s="386">
        <v>160</v>
      </c>
      <c r="N435" s="378">
        <v>1132</v>
      </c>
      <c r="O435" s="379">
        <f t="shared" si="24"/>
        <v>1130</v>
      </c>
    </row>
    <row r="436" spans="1:15" hidden="1" x14ac:dyDescent="0.2">
      <c r="A436" s="382"/>
      <c r="B436" s="382"/>
      <c r="C436" s="382"/>
      <c r="D436" s="382"/>
      <c r="E436" s="382"/>
      <c r="F436" s="382"/>
      <c r="G436" s="382"/>
      <c r="H436" s="382"/>
      <c r="I436" s="382"/>
      <c r="J436" s="384" t="str">
        <f t="shared" si="23"/>
        <v>100020</v>
      </c>
      <c r="K436" s="385"/>
      <c r="L436" s="386">
        <v>1000</v>
      </c>
      <c r="M436" s="386">
        <v>20</v>
      </c>
      <c r="N436" s="378">
        <v>1052</v>
      </c>
      <c r="O436" s="379">
        <f t="shared" si="24"/>
        <v>1050</v>
      </c>
    </row>
    <row r="437" spans="1:15" hidden="1" x14ac:dyDescent="0.2">
      <c r="A437" s="382"/>
      <c r="B437" s="382"/>
      <c r="C437" s="382"/>
      <c r="D437" s="382"/>
      <c r="E437" s="382"/>
      <c r="F437" s="382"/>
      <c r="G437" s="382"/>
      <c r="H437" s="382"/>
      <c r="I437" s="382"/>
      <c r="J437" s="384" t="str">
        <f t="shared" si="23"/>
        <v>100030</v>
      </c>
      <c r="K437" s="385"/>
      <c r="L437" s="386">
        <v>1000</v>
      </c>
      <c r="M437" s="386">
        <v>30</v>
      </c>
      <c r="N437" s="378">
        <v>1072</v>
      </c>
      <c r="O437" s="379">
        <f t="shared" si="24"/>
        <v>1070</v>
      </c>
    </row>
    <row r="438" spans="1:15" hidden="1" x14ac:dyDescent="0.2">
      <c r="A438" s="382"/>
      <c r="B438" s="382"/>
      <c r="C438" s="382"/>
      <c r="D438" s="382"/>
      <c r="E438" s="382"/>
      <c r="F438" s="382"/>
      <c r="G438" s="382"/>
      <c r="H438" s="382"/>
      <c r="I438" s="382"/>
      <c r="J438" s="384" t="str">
        <f t="shared" si="23"/>
        <v>100040</v>
      </c>
      <c r="K438" s="385"/>
      <c r="L438" s="386">
        <v>1000</v>
      </c>
      <c r="M438" s="386">
        <v>40</v>
      </c>
      <c r="N438" s="378">
        <v>1092</v>
      </c>
      <c r="O438" s="379">
        <f t="shared" si="24"/>
        <v>1090</v>
      </c>
    </row>
    <row r="439" spans="1:15" hidden="1" x14ac:dyDescent="0.2">
      <c r="A439" s="382"/>
      <c r="B439" s="382"/>
      <c r="C439" s="382"/>
      <c r="D439" s="382"/>
      <c r="E439" s="382"/>
      <c r="F439" s="382"/>
      <c r="G439" s="382"/>
      <c r="H439" s="382"/>
      <c r="I439" s="382"/>
      <c r="J439" s="384" t="str">
        <f t="shared" si="23"/>
        <v>100050</v>
      </c>
      <c r="K439" s="385"/>
      <c r="L439" s="386">
        <v>1000</v>
      </c>
      <c r="M439" s="386">
        <v>50</v>
      </c>
      <c r="N439" s="378">
        <v>1112</v>
      </c>
      <c r="O439" s="379">
        <f t="shared" si="24"/>
        <v>1110</v>
      </c>
    </row>
    <row r="440" spans="1:15" hidden="1" x14ac:dyDescent="0.2">
      <c r="A440" s="382"/>
      <c r="B440" s="382"/>
      <c r="C440" s="382"/>
      <c r="D440" s="382"/>
      <c r="E440" s="382"/>
      <c r="F440" s="382"/>
      <c r="G440" s="382"/>
      <c r="H440" s="382"/>
      <c r="I440" s="382"/>
      <c r="J440" s="384" t="str">
        <f t="shared" si="23"/>
        <v>100060</v>
      </c>
      <c r="K440" s="385"/>
      <c r="L440" s="386">
        <v>1000</v>
      </c>
      <c r="M440" s="386">
        <v>60</v>
      </c>
      <c r="N440" s="378">
        <v>1132</v>
      </c>
      <c r="O440" s="379">
        <f t="shared" si="24"/>
        <v>1130</v>
      </c>
    </row>
    <row r="441" spans="1:15" hidden="1" x14ac:dyDescent="0.2">
      <c r="A441" s="382"/>
      <c r="B441" s="382"/>
      <c r="C441" s="382"/>
      <c r="D441" s="382"/>
      <c r="E441" s="382"/>
      <c r="F441" s="382"/>
      <c r="G441" s="382"/>
      <c r="H441" s="382"/>
      <c r="I441" s="382"/>
      <c r="J441" s="384" t="str">
        <f t="shared" si="23"/>
        <v>100080</v>
      </c>
      <c r="K441" s="385"/>
      <c r="L441" s="386">
        <v>1000</v>
      </c>
      <c r="M441" s="386">
        <v>80</v>
      </c>
      <c r="N441" s="378">
        <v>1172</v>
      </c>
      <c r="O441" s="379">
        <f t="shared" si="24"/>
        <v>1170</v>
      </c>
    </row>
    <row r="442" spans="1:15" hidden="1" x14ac:dyDescent="0.2">
      <c r="A442" s="382"/>
      <c r="B442" s="382"/>
      <c r="C442" s="382"/>
      <c r="D442" s="382"/>
      <c r="E442" s="382"/>
      <c r="F442" s="382"/>
      <c r="G442" s="382"/>
      <c r="H442" s="382"/>
      <c r="I442" s="382"/>
      <c r="J442" s="384" t="str">
        <f t="shared" si="23"/>
        <v>1000100</v>
      </c>
      <c r="K442" s="385"/>
      <c r="L442" s="386">
        <v>1000</v>
      </c>
      <c r="M442" s="386">
        <v>100</v>
      </c>
      <c r="N442" s="378">
        <v>1212</v>
      </c>
      <c r="O442" s="379">
        <f t="shared" si="24"/>
        <v>1210</v>
      </c>
    </row>
    <row r="443" spans="1:15" hidden="1" x14ac:dyDescent="0.2">
      <c r="A443" s="382"/>
      <c r="B443" s="382"/>
      <c r="C443" s="382"/>
      <c r="D443" s="382"/>
      <c r="E443" s="382"/>
      <c r="F443" s="382"/>
      <c r="G443" s="382"/>
      <c r="H443" s="382"/>
      <c r="I443" s="382"/>
      <c r="J443" s="384" t="str">
        <f t="shared" si="23"/>
        <v>1000120</v>
      </c>
      <c r="K443" s="385"/>
      <c r="L443" s="386">
        <v>1000</v>
      </c>
      <c r="M443" s="386">
        <v>120</v>
      </c>
      <c r="N443" s="378">
        <v>1252</v>
      </c>
      <c r="O443" s="379">
        <f t="shared" si="24"/>
        <v>1250</v>
      </c>
    </row>
    <row r="444" spans="1:15" hidden="1" x14ac:dyDescent="0.2">
      <c r="A444" s="382"/>
      <c r="B444" s="382"/>
      <c r="C444" s="382"/>
      <c r="D444" s="382"/>
      <c r="E444" s="382"/>
      <c r="F444" s="382"/>
      <c r="G444" s="382"/>
      <c r="H444" s="382"/>
      <c r="I444" s="382"/>
      <c r="J444" s="384" t="str">
        <f t="shared" si="23"/>
        <v>1000140</v>
      </c>
      <c r="K444" s="385"/>
      <c r="L444" s="386">
        <v>1000</v>
      </c>
      <c r="M444" s="386">
        <v>140</v>
      </c>
      <c r="N444" s="378">
        <v>1292</v>
      </c>
      <c r="O444" s="379">
        <f t="shared" si="24"/>
        <v>1290</v>
      </c>
    </row>
    <row r="445" spans="1:15" hidden="1" x14ac:dyDescent="0.2">
      <c r="A445" s="382"/>
      <c r="B445" s="382"/>
      <c r="C445" s="382"/>
      <c r="D445" s="382"/>
      <c r="E445" s="382"/>
      <c r="F445" s="382"/>
      <c r="G445" s="382"/>
      <c r="H445" s="382"/>
      <c r="I445" s="382"/>
      <c r="J445" s="384" t="str">
        <f t="shared" si="23"/>
        <v>1000160</v>
      </c>
      <c r="K445" s="385"/>
      <c r="L445" s="386">
        <v>1000</v>
      </c>
      <c r="M445" s="386">
        <v>160</v>
      </c>
      <c r="N445" s="378">
        <v>1332</v>
      </c>
      <c r="O445" s="379">
        <f t="shared" si="24"/>
        <v>1330</v>
      </c>
    </row>
    <row r="446" spans="1:15" hidden="1" x14ac:dyDescent="0.2">
      <c r="A446" s="382"/>
      <c r="B446" s="382"/>
      <c r="C446" s="382"/>
      <c r="D446" s="382"/>
      <c r="E446" s="382"/>
      <c r="F446" s="382"/>
      <c r="G446" s="382"/>
      <c r="H446" s="382"/>
      <c r="I446" s="382"/>
      <c r="J446" s="384" t="str">
        <f t="shared" si="23"/>
        <v>125020</v>
      </c>
      <c r="K446" s="385"/>
      <c r="L446" s="386">
        <v>1250</v>
      </c>
      <c r="M446" s="386">
        <v>20</v>
      </c>
      <c r="N446" s="378">
        <v>1292</v>
      </c>
      <c r="O446" s="379">
        <f t="shared" si="24"/>
        <v>1290</v>
      </c>
    </row>
    <row r="447" spans="1:15" hidden="1" x14ac:dyDescent="0.2">
      <c r="A447" s="382"/>
      <c r="B447" s="382"/>
      <c r="C447" s="382"/>
      <c r="D447" s="382"/>
      <c r="E447" s="382"/>
      <c r="F447" s="382"/>
      <c r="G447" s="382"/>
      <c r="H447" s="382"/>
      <c r="I447" s="382"/>
      <c r="J447" s="384" t="str">
        <f t="shared" si="23"/>
        <v>125030</v>
      </c>
      <c r="K447" s="385"/>
      <c r="L447" s="386">
        <v>1250</v>
      </c>
      <c r="M447" s="386">
        <v>30</v>
      </c>
      <c r="N447" s="378">
        <v>1322</v>
      </c>
      <c r="O447" s="379">
        <f t="shared" si="24"/>
        <v>1320</v>
      </c>
    </row>
    <row r="448" spans="1:15" hidden="1" x14ac:dyDescent="0.2">
      <c r="A448" s="382"/>
      <c r="B448" s="382"/>
      <c r="C448" s="382"/>
      <c r="D448" s="382"/>
      <c r="E448" s="382"/>
      <c r="F448" s="382"/>
      <c r="G448" s="382"/>
      <c r="H448" s="382"/>
      <c r="I448" s="382"/>
      <c r="J448" s="384" t="str">
        <f t="shared" si="23"/>
        <v>125040</v>
      </c>
      <c r="K448" s="385"/>
      <c r="L448" s="386">
        <v>1250</v>
      </c>
      <c r="M448" s="386">
        <v>40</v>
      </c>
      <c r="N448" s="378">
        <v>1342</v>
      </c>
      <c r="O448" s="379">
        <f t="shared" si="24"/>
        <v>1340</v>
      </c>
    </row>
    <row r="449" spans="1:33" hidden="1" x14ac:dyDescent="0.2">
      <c r="A449" s="382"/>
      <c r="B449" s="382"/>
      <c r="C449" s="382"/>
      <c r="D449" s="382"/>
      <c r="E449" s="382"/>
      <c r="F449" s="382"/>
      <c r="G449" s="382"/>
      <c r="H449" s="382"/>
      <c r="I449" s="382"/>
      <c r="J449" s="384" t="str">
        <f t="shared" si="23"/>
        <v>125050</v>
      </c>
      <c r="K449" s="385"/>
      <c r="L449" s="386">
        <v>1250</v>
      </c>
      <c r="M449" s="386">
        <v>50</v>
      </c>
      <c r="N449" s="378">
        <v>1362</v>
      </c>
      <c r="O449" s="379">
        <f t="shared" si="24"/>
        <v>1360</v>
      </c>
    </row>
    <row r="450" spans="1:33" hidden="1" x14ac:dyDescent="0.2">
      <c r="A450" s="382"/>
      <c r="B450" s="382"/>
      <c r="C450" s="382"/>
      <c r="D450" s="382"/>
      <c r="E450" s="382"/>
      <c r="F450" s="382"/>
      <c r="G450" s="382"/>
      <c r="H450" s="382"/>
      <c r="I450" s="382"/>
      <c r="J450" s="384" t="str">
        <f t="shared" si="23"/>
        <v>125060</v>
      </c>
      <c r="K450" s="385"/>
      <c r="L450" s="386">
        <v>1250</v>
      </c>
      <c r="M450" s="386">
        <v>60</v>
      </c>
      <c r="N450" s="378">
        <v>1382</v>
      </c>
      <c r="O450" s="379">
        <f t="shared" si="24"/>
        <v>1380</v>
      </c>
    </row>
    <row r="451" spans="1:33" hidden="1" x14ac:dyDescent="0.2">
      <c r="A451" s="382"/>
      <c r="B451" s="382"/>
      <c r="C451" s="382"/>
      <c r="D451" s="382"/>
      <c r="E451" s="382"/>
      <c r="F451" s="382"/>
      <c r="G451" s="382"/>
      <c r="H451" s="382"/>
      <c r="I451" s="382"/>
      <c r="J451" s="384" t="str">
        <f t="shared" si="23"/>
        <v>125080</v>
      </c>
      <c r="K451" s="385"/>
      <c r="L451" s="386">
        <v>1250</v>
      </c>
      <c r="M451" s="386">
        <v>80</v>
      </c>
      <c r="N451" s="378">
        <v>1422</v>
      </c>
      <c r="O451" s="379">
        <f t="shared" si="24"/>
        <v>1420</v>
      </c>
    </row>
    <row r="452" spans="1:33" ht="11.25" hidden="1" customHeight="1" x14ac:dyDescent="0.2">
      <c r="A452" s="382"/>
      <c r="B452" s="382"/>
      <c r="C452" s="382"/>
      <c r="D452" s="382"/>
      <c r="E452" s="382"/>
      <c r="F452" s="382"/>
      <c r="G452" s="382"/>
      <c r="H452" s="382"/>
      <c r="I452" s="382"/>
      <c r="J452" s="384" t="str">
        <f t="shared" si="23"/>
        <v>1250100</v>
      </c>
      <c r="K452" s="385"/>
      <c r="L452" s="386">
        <v>1250</v>
      </c>
      <c r="M452" s="386">
        <v>100</v>
      </c>
      <c r="N452" s="378">
        <v>1462</v>
      </c>
      <c r="O452" s="379">
        <f t="shared" si="24"/>
        <v>1460</v>
      </c>
    </row>
    <row r="453" spans="1:33" hidden="1" x14ac:dyDescent="0.2">
      <c r="A453" s="382"/>
      <c r="B453" s="382"/>
      <c r="C453" s="382"/>
      <c r="D453" s="382"/>
      <c r="E453" s="382"/>
      <c r="F453" s="382"/>
      <c r="G453" s="382"/>
      <c r="H453" s="382"/>
      <c r="I453" s="382"/>
      <c r="J453" s="384" t="str">
        <f t="shared" si="23"/>
        <v>1250120</v>
      </c>
      <c r="K453" s="385"/>
      <c r="L453" s="386">
        <v>1250</v>
      </c>
      <c r="M453" s="386">
        <v>120</v>
      </c>
      <c r="N453" s="378">
        <v>1502</v>
      </c>
      <c r="O453" s="379">
        <f t="shared" si="24"/>
        <v>1500</v>
      </c>
    </row>
    <row r="454" spans="1:33" s="5" customFormat="1" ht="13.15" hidden="1" customHeight="1" x14ac:dyDescent="0.2">
      <c r="A454" s="391"/>
      <c r="B454" s="391"/>
      <c r="C454" s="392"/>
      <c r="D454" s="393" t="s">
        <v>277</v>
      </c>
      <c r="E454" s="394">
        <v>350</v>
      </c>
      <c r="F454" s="394"/>
      <c r="G454" s="394"/>
      <c r="H454" s="394"/>
      <c r="I454" s="394"/>
      <c r="J454" s="384" t="str">
        <f t="shared" si="23"/>
        <v>1250140</v>
      </c>
      <c r="K454" s="385"/>
      <c r="L454" s="386">
        <v>1250</v>
      </c>
      <c r="M454" s="386">
        <v>140</v>
      </c>
      <c r="N454" s="378">
        <v>1542</v>
      </c>
      <c r="O454" s="379">
        <f t="shared" si="24"/>
        <v>1540</v>
      </c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2"/>
      <c r="AF454" s="79"/>
      <c r="AG454" s="52"/>
    </row>
    <row r="455" spans="1:33" s="5" customFormat="1" ht="13.15" hidden="1" customHeight="1" x14ac:dyDescent="0.2">
      <c r="A455" s="391"/>
      <c r="B455" s="391"/>
      <c r="C455" s="395"/>
      <c r="D455" s="396" t="s">
        <v>278</v>
      </c>
      <c r="E455" s="397">
        <v>500</v>
      </c>
      <c r="F455" s="397"/>
      <c r="G455" s="397"/>
      <c r="H455" s="397"/>
      <c r="I455" s="397"/>
      <c r="J455" s="384" t="str">
        <f t="shared" si="23"/>
        <v>1250160</v>
      </c>
      <c r="K455" s="385"/>
      <c r="L455" s="386">
        <v>1250</v>
      </c>
      <c r="M455" s="386">
        <v>160</v>
      </c>
      <c r="N455" s="378">
        <v>1582</v>
      </c>
      <c r="O455" s="379">
        <f t="shared" si="24"/>
        <v>1580</v>
      </c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6"/>
      <c r="AF455" s="80"/>
      <c r="AG455" s="46"/>
    </row>
    <row r="456" spans="1:33" s="5" customFormat="1" ht="13.15" hidden="1" customHeight="1" x14ac:dyDescent="0.2">
      <c r="A456" s="391"/>
      <c r="B456" s="391"/>
      <c r="C456" s="395"/>
      <c r="D456" s="396" t="s">
        <v>279</v>
      </c>
      <c r="E456" s="397"/>
      <c r="F456" s="397"/>
      <c r="G456" s="397"/>
      <c r="H456" s="397"/>
      <c r="I456" s="397"/>
      <c r="J456" s="391"/>
      <c r="K456" s="391"/>
      <c r="L456" s="391"/>
      <c r="M456" s="391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6"/>
      <c r="AF456" s="80"/>
      <c r="AG456" s="46"/>
    </row>
    <row r="457" spans="1:33" s="5" customFormat="1" ht="13.15" hidden="1" customHeight="1" x14ac:dyDescent="0.2">
      <c r="A457" s="391"/>
      <c r="B457" s="391"/>
      <c r="C457" s="395"/>
      <c r="D457" s="391"/>
      <c r="E457" s="397"/>
      <c r="F457" s="397"/>
      <c r="G457" s="397"/>
      <c r="H457" s="397"/>
      <c r="I457" s="397"/>
      <c r="J457" s="391"/>
      <c r="K457" s="391"/>
      <c r="L457" s="391"/>
      <c r="M457" s="391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6"/>
      <c r="AF457" s="80"/>
      <c r="AG457" s="46"/>
    </row>
    <row r="458" spans="1:33" s="27" customFormat="1" ht="13.15" hidden="1" customHeight="1" x14ac:dyDescent="0.2">
      <c r="A458" s="119"/>
      <c r="B458" s="119"/>
      <c r="C458" s="398">
        <v>114</v>
      </c>
      <c r="D458" s="116"/>
      <c r="E458" s="75"/>
      <c r="F458" s="399"/>
      <c r="G458" s="119"/>
      <c r="H458" s="399" t="s">
        <v>108</v>
      </c>
      <c r="I458" s="116" t="s">
        <v>108</v>
      </c>
      <c r="J458" s="119"/>
      <c r="K458" s="119"/>
      <c r="L458" s="119"/>
      <c r="M458" s="119"/>
      <c r="P458" s="26">
        <v>1</v>
      </c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37"/>
      <c r="AG458" s="26"/>
    </row>
    <row r="459" spans="1:33" s="27" customFormat="1" ht="14.25" hidden="1" customHeight="1" x14ac:dyDescent="0.2">
      <c r="A459" s="119"/>
      <c r="B459" s="119"/>
      <c r="C459" s="398">
        <v>140</v>
      </c>
      <c r="D459" s="116">
        <v>20</v>
      </c>
      <c r="E459" s="116"/>
      <c r="F459" s="399" t="s">
        <v>299</v>
      </c>
      <c r="G459" s="119">
        <v>1</v>
      </c>
      <c r="H459" s="399" t="s">
        <v>109</v>
      </c>
      <c r="I459" s="116" t="s">
        <v>111</v>
      </c>
      <c r="J459" s="119"/>
      <c r="K459" s="119"/>
      <c r="L459" s="119"/>
      <c r="M459" s="119"/>
      <c r="P459" s="26">
        <v>2</v>
      </c>
      <c r="Q459" s="26"/>
      <c r="R459" s="26"/>
      <c r="S459" s="26"/>
      <c r="T459" s="26"/>
      <c r="U459" s="26"/>
      <c r="V459" s="26" t="s">
        <v>63</v>
      </c>
      <c r="W459" s="26"/>
      <c r="X459" s="26"/>
      <c r="Y459" s="26"/>
      <c r="Z459" s="26"/>
      <c r="AA459" s="26"/>
      <c r="AB459" s="26"/>
      <c r="AC459" s="26"/>
      <c r="AD459" s="26"/>
      <c r="AE459" s="26"/>
      <c r="AF459" s="37"/>
      <c r="AG459" s="26"/>
    </row>
    <row r="460" spans="1:33" s="27" customFormat="1" ht="14.25" hidden="1" customHeight="1" x14ac:dyDescent="0.2">
      <c r="A460" s="119"/>
      <c r="B460" s="119"/>
      <c r="C460" s="398">
        <v>168</v>
      </c>
      <c r="D460" s="116">
        <v>30</v>
      </c>
      <c r="E460" s="116"/>
      <c r="F460" s="399" t="s">
        <v>300</v>
      </c>
      <c r="G460" s="119">
        <v>2</v>
      </c>
      <c r="H460" s="399" t="s">
        <v>110</v>
      </c>
      <c r="I460" s="116"/>
      <c r="J460" s="119"/>
      <c r="K460" s="119"/>
      <c r="L460" s="119"/>
      <c r="M460" s="119"/>
      <c r="P460" s="26">
        <v>3</v>
      </c>
      <c r="Q460" s="26"/>
      <c r="R460" s="26"/>
      <c r="S460" s="26"/>
      <c r="T460" s="26"/>
      <c r="U460" s="26"/>
      <c r="V460" s="26" t="s">
        <v>64</v>
      </c>
      <c r="W460" s="26"/>
      <c r="X460" s="26"/>
      <c r="Y460" s="26"/>
      <c r="Z460" s="26"/>
      <c r="AA460" s="26"/>
      <c r="AB460" s="26"/>
      <c r="AC460" s="26"/>
      <c r="AD460" s="26"/>
      <c r="AE460" s="26"/>
      <c r="AF460" s="37"/>
      <c r="AG460" s="26"/>
    </row>
    <row r="461" spans="1:33" s="27" customFormat="1" ht="13.15" hidden="1" customHeight="1" x14ac:dyDescent="0.2">
      <c r="A461" s="119"/>
      <c r="B461" s="119"/>
      <c r="C461" s="398">
        <v>219</v>
      </c>
      <c r="D461" s="116">
        <v>40</v>
      </c>
      <c r="E461" s="116"/>
      <c r="F461" s="399" t="s">
        <v>301</v>
      </c>
      <c r="G461" s="119">
        <v>3</v>
      </c>
      <c r="H461" s="399"/>
      <c r="I461" s="116"/>
      <c r="J461" s="119"/>
      <c r="K461" s="119"/>
      <c r="L461" s="119"/>
      <c r="M461" s="119"/>
      <c r="P461" s="26">
        <v>4</v>
      </c>
      <c r="Q461" s="26"/>
      <c r="R461" s="26"/>
      <c r="S461" s="26"/>
      <c r="T461" s="26"/>
      <c r="U461" s="26"/>
      <c r="V461" s="26" t="s">
        <v>65</v>
      </c>
      <c r="W461" s="26"/>
      <c r="X461" s="26"/>
      <c r="Y461" s="26"/>
      <c r="Z461" s="26"/>
      <c r="AA461" s="26"/>
      <c r="AB461" s="26"/>
      <c r="AC461" s="26"/>
      <c r="AD461" s="26"/>
      <c r="AE461" s="26"/>
      <c r="AF461" s="37"/>
      <c r="AG461" s="26"/>
    </row>
    <row r="462" spans="1:33" s="27" customFormat="1" ht="13.15" hidden="1" customHeight="1" x14ac:dyDescent="0.2">
      <c r="A462" s="119"/>
      <c r="B462" s="119"/>
      <c r="C462" s="398">
        <v>273</v>
      </c>
      <c r="D462" s="116">
        <v>50</v>
      </c>
      <c r="E462" s="116"/>
      <c r="F462" s="399" t="s">
        <v>302</v>
      </c>
      <c r="G462" s="119">
        <v>4</v>
      </c>
      <c r="H462" s="399"/>
      <c r="I462" s="400"/>
      <c r="J462" s="119"/>
      <c r="K462" s="119"/>
      <c r="L462" s="119"/>
      <c r="M462" s="119"/>
      <c r="P462" s="26">
        <v>5</v>
      </c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37"/>
      <c r="AG462" s="26"/>
    </row>
    <row r="463" spans="1:33" s="27" customFormat="1" ht="13.15" hidden="1" customHeight="1" x14ac:dyDescent="0.2">
      <c r="A463" s="119"/>
      <c r="B463" s="119"/>
      <c r="C463" s="398">
        <v>324</v>
      </c>
      <c r="D463" s="116">
        <v>60</v>
      </c>
      <c r="E463" s="116"/>
      <c r="F463" s="399" t="s">
        <v>311</v>
      </c>
      <c r="G463" s="399">
        <v>5</v>
      </c>
      <c r="H463" s="399"/>
      <c r="I463" s="116"/>
      <c r="J463" s="119"/>
      <c r="K463" s="119"/>
      <c r="L463" s="119"/>
      <c r="M463" s="119"/>
      <c r="P463" s="26">
        <v>6</v>
      </c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37"/>
      <c r="AG463" s="26"/>
    </row>
    <row r="464" spans="1:33" s="27" customFormat="1" ht="13.15" hidden="1" customHeight="1" x14ac:dyDescent="0.2">
      <c r="A464" s="119"/>
      <c r="B464" s="119"/>
      <c r="C464" s="398">
        <v>356</v>
      </c>
      <c r="D464" s="116">
        <v>80</v>
      </c>
      <c r="E464" s="116"/>
      <c r="F464" s="399" t="s">
        <v>307</v>
      </c>
      <c r="G464" s="399">
        <v>6</v>
      </c>
      <c r="H464" s="399"/>
      <c r="I464" s="116"/>
      <c r="J464" s="119"/>
      <c r="K464" s="119"/>
      <c r="L464" s="119"/>
      <c r="M464" s="119"/>
      <c r="P464" s="26">
        <v>7</v>
      </c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37"/>
      <c r="AG464" s="26"/>
    </row>
    <row r="465" spans="1:33" s="27" customFormat="1" ht="13.15" hidden="1" customHeight="1" x14ac:dyDescent="0.2">
      <c r="A465" s="119"/>
      <c r="B465" s="119"/>
      <c r="C465" s="398">
        <v>406</v>
      </c>
      <c r="D465" s="116">
        <v>100</v>
      </c>
      <c r="E465" s="116"/>
      <c r="F465" s="399" t="s">
        <v>303</v>
      </c>
      <c r="G465" s="399">
        <v>7</v>
      </c>
      <c r="H465" s="399"/>
      <c r="I465" s="400"/>
      <c r="J465" s="119"/>
      <c r="K465" s="119"/>
      <c r="L465" s="119"/>
      <c r="M465" s="119"/>
      <c r="P465" s="26">
        <v>8</v>
      </c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37"/>
      <c r="AG465" s="26"/>
    </row>
    <row r="466" spans="1:33" s="27" customFormat="1" ht="13.15" hidden="1" customHeight="1" x14ac:dyDescent="0.2">
      <c r="A466" s="119"/>
      <c r="B466" s="119"/>
      <c r="C466" s="398">
        <v>508</v>
      </c>
      <c r="D466" s="116">
        <v>120</v>
      </c>
      <c r="E466" s="116"/>
      <c r="F466" s="399" t="s">
        <v>314</v>
      </c>
      <c r="G466" s="399">
        <v>8</v>
      </c>
      <c r="H466" s="399"/>
      <c r="I466" s="116"/>
      <c r="J466" s="119"/>
      <c r="K466" s="119"/>
      <c r="L466" s="119"/>
      <c r="M466" s="119"/>
      <c r="P466" s="26">
        <v>9</v>
      </c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37"/>
      <c r="AG466" s="26"/>
    </row>
    <row r="467" spans="1:33" s="27" customFormat="1" ht="13.15" hidden="1" customHeight="1" x14ac:dyDescent="0.2">
      <c r="A467" s="119"/>
      <c r="B467" s="119"/>
      <c r="C467" s="398">
        <v>612</v>
      </c>
      <c r="D467" s="116">
        <v>140</v>
      </c>
      <c r="E467" s="116"/>
      <c r="F467" s="399" t="s">
        <v>308</v>
      </c>
      <c r="G467" s="399">
        <v>9</v>
      </c>
      <c r="H467" s="399"/>
      <c r="I467" s="116"/>
      <c r="J467" s="119"/>
      <c r="K467" s="119"/>
      <c r="L467" s="119"/>
      <c r="M467" s="119"/>
      <c r="P467" s="26">
        <v>10</v>
      </c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37"/>
      <c r="AG467" s="26"/>
    </row>
    <row r="468" spans="1:33" s="27" customFormat="1" ht="13.15" hidden="1" customHeight="1" x14ac:dyDescent="0.2">
      <c r="A468" s="119"/>
      <c r="B468" s="119"/>
      <c r="C468" s="398">
        <v>714</v>
      </c>
      <c r="D468" s="116">
        <v>160</v>
      </c>
      <c r="E468" s="116"/>
      <c r="F468" s="116"/>
      <c r="G468" s="116"/>
      <c r="H468" s="116"/>
      <c r="I468" s="116"/>
      <c r="J468" s="119"/>
      <c r="K468" s="119"/>
      <c r="L468" s="119"/>
      <c r="M468" s="119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37"/>
      <c r="AG468" s="26"/>
    </row>
    <row r="469" spans="1:33" s="27" customFormat="1" ht="13.15" hidden="1" customHeight="1" x14ac:dyDescent="0.2">
      <c r="A469" s="119"/>
      <c r="B469" s="119"/>
      <c r="C469" s="398">
        <v>813</v>
      </c>
      <c r="D469" s="116">
        <v>180</v>
      </c>
      <c r="E469" s="116"/>
      <c r="F469" s="116"/>
      <c r="G469" s="116"/>
      <c r="H469" s="116"/>
      <c r="I469" s="116"/>
      <c r="J469" s="119"/>
      <c r="K469" s="119"/>
      <c r="L469" s="119"/>
      <c r="M469" s="119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37"/>
      <c r="AG469" s="26"/>
    </row>
    <row r="470" spans="1:33" s="27" customFormat="1" ht="13.15" hidden="1" customHeight="1" x14ac:dyDescent="0.2">
      <c r="A470" s="119"/>
      <c r="B470" s="119"/>
      <c r="C470" s="398">
        <v>914</v>
      </c>
      <c r="D470" s="116">
        <v>200</v>
      </c>
      <c r="E470" s="116"/>
      <c r="F470" s="116"/>
      <c r="G470" s="116"/>
      <c r="H470" s="116"/>
      <c r="I470" s="116"/>
      <c r="J470" s="119"/>
      <c r="K470" s="119"/>
      <c r="L470" s="119"/>
      <c r="M470" s="119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37"/>
      <c r="AG470" s="26"/>
    </row>
    <row r="471" spans="1:33" s="27" customFormat="1" ht="13.15" hidden="1" customHeight="1" x14ac:dyDescent="0.2">
      <c r="A471" s="119"/>
      <c r="B471" s="119"/>
      <c r="C471" s="398">
        <v>1016</v>
      </c>
      <c r="D471" s="116">
        <v>220</v>
      </c>
      <c r="E471" s="116"/>
      <c r="F471" s="116"/>
      <c r="G471" s="116"/>
      <c r="H471" s="116"/>
      <c r="I471" s="116"/>
      <c r="J471" s="116"/>
      <c r="K471" s="116"/>
      <c r="L471" s="399"/>
      <c r="M471" s="399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37"/>
      <c r="AG471" s="26"/>
    </row>
    <row r="472" spans="1:33" s="27" customFormat="1" ht="13.15" hidden="1" customHeight="1" x14ac:dyDescent="0.2">
      <c r="A472" s="119"/>
      <c r="B472" s="119"/>
      <c r="C472" s="398">
        <v>125</v>
      </c>
      <c r="D472" s="116">
        <v>240</v>
      </c>
      <c r="E472" s="116"/>
      <c r="F472" s="116"/>
      <c r="G472" s="116"/>
      <c r="H472" s="116"/>
      <c r="I472" s="116"/>
      <c r="J472" s="116"/>
      <c r="K472" s="116"/>
      <c r="L472" s="399"/>
      <c r="M472" s="399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37"/>
      <c r="AG472" s="26"/>
    </row>
    <row r="473" spans="1:33" s="27" customFormat="1" ht="13.15" hidden="1" customHeight="1" x14ac:dyDescent="0.2">
      <c r="A473" s="119"/>
      <c r="B473" s="119"/>
      <c r="C473" s="398">
        <v>160</v>
      </c>
      <c r="D473" s="116">
        <v>260</v>
      </c>
      <c r="E473" s="116"/>
      <c r="F473" s="116"/>
      <c r="G473" s="116"/>
      <c r="H473" s="116"/>
      <c r="I473" s="116"/>
      <c r="J473" s="116"/>
      <c r="K473" s="116"/>
      <c r="L473" s="399"/>
      <c r="M473" s="399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37"/>
      <c r="AG473" s="26"/>
    </row>
    <row r="474" spans="1:33" s="27" customFormat="1" ht="13.15" hidden="1" customHeight="1" x14ac:dyDescent="0.2">
      <c r="A474" s="119"/>
      <c r="B474" s="119"/>
      <c r="C474" s="398">
        <v>200</v>
      </c>
      <c r="D474" s="116">
        <v>280</v>
      </c>
      <c r="E474" s="116"/>
      <c r="F474" s="116"/>
      <c r="G474" s="116"/>
      <c r="H474" s="116"/>
      <c r="I474" s="116"/>
      <c r="J474" s="116"/>
      <c r="K474" s="116"/>
      <c r="L474" s="399"/>
      <c r="M474" s="399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37"/>
      <c r="AG474" s="26"/>
    </row>
    <row r="475" spans="1:33" s="27" customFormat="1" ht="13.15" hidden="1" customHeight="1" x14ac:dyDescent="0.2">
      <c r="A475" s="119"/>
      <c r="B475" s="119"/>
      <c r="C475" s="398">
        <v>315</v>
      </c>
      <c r="D475" s="116">
        <v>300</v>
      </c>
      <c r="E475" s="116"/>
      <c r="F475" s="116"/>
      <c r="G475" s="116"/>
      <c r="H475" s="116"/>
      <c r="I475" s="116"/>
      <c r="J475" s="116"/>
      <c r="K475" s="116"/>
      <c r="L475" s="399"/>
      <c r="M475" s="399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37"/>
      <c r="AG475" s="26"/>
    </row>
    <row r="476" spans="1:33" s="27" customFormat="1" ht="13.15" hidden="1" customHeight="1" x14ac:dyDescent="0.2">
      <c r="A476" s="119"/>
      <c r="B476" s="119"/>
      <c r="C476" s="398">
        <v>400</v>
      </c>
      <c r="D476" s="116">
        <v>320</v>
      </c>
      <c r="E476" s="116"/>
      <c r="F476" s="116"/>
      <c r="G476" s="116"/>
      <c r="H476" s="116"/>
      <c r="I476" s="116"/>
      <c r="J476" s="116"/>
      <c r="K476" s="116"/>
      <c r="L476" s="399"/>
      <c r="M476" s="399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37"/>
      <c r="AG476" s="26"/>
    </row>
    <row r="477" spans="1:33" s="27" customFormat="1" ht="13.15" hidden="1" customHeight="1" x14ac:dyDescent="0.2">
      <c r="A477" s="119"/>
      <c r="B477" s="119"/>
      <c r="C477" s="398">
        <v>500</v>
      </c>
      <c r="D477" s="116"/>
      <c r="E477" s="116"/>
      <c r="F477" s="116"/>
      <c r="G477" s="116"/>
      <c r="H477" s="116"/>
      <c r="I477" s="116"/>
      <c r="J477" s="116"/>
      <c r="K477" s="116"/>
      <c r="L477" s="399"/>
      <c r="M477" s="399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37"/>
      <c r="AG477" s="26"/>
    </row>
    <row r="478" spans="1:33" s="27" customFormat="1" ht="13.15" hidden="1" customHeight="1" x14ac:dyDescent="0.2">
      <c r="A478" s="119"/>
      <c r="B478" s="119"/>
      <c r="C478" s="398">
        <v>630</v>
      </c>
      <c r="D478" s="116"/>
      <c r="E478" s="116"/>
      <c r="F478" s="116"/>
      <c r="G478" s="116"/>
      <c r="H478" s="116"/>
      <c r="I478" s="116"/>
      <c r="J478" s="116"/>
      <c r="K478" s="116"/>
      <c r="L478" s="399"/>
      <c r="M478" s="399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37"/>
      <c r="AG478" s="26"/>
    </row>
    <row r="479" spans="1:33" s="27" customFormat="1" ht="13.15" hidden="1" customHeight="1" x14ac:dyDescent="0.2">
      <c r="A479" s="119"/>
      <c r="B479" s="119"/>
      <c r="C479" s="398">
        <v>800</v>
      </c>
      <c r="D479" s="116"/>
      <c r="E479" s="116"/>
      <c r="F479" s="116"/>
      <c r="G479" s="116"/>
      <c r="H479" s="116"/>
      <c r="I479" s="116"/>
      <c r="J479" s="116"/>
      <c r="K479" s="116"/>
      <c r="L479" s="399"/>
      <c r="M479" s="399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37"/>
      <c r="AG479" s="26"/>
    </row>
    <row r="480" spans="1:33" s="27" customFormat="1" ht="13.15" hidden="1" customHeight="1" x14ac:dyDescent="0.2">
      <c r="A480" s="119"/>
      <c r="B480" s="119"/>
      <c r="C480" s="398">
        <v>1000</v>
      </c>
      <c r="D480" s="116"/>
      <c r="E480" s="116"/>
      <c r="F480" s="116"/>
      <c r="G480" s="116"/>
      <c r="H480" s="116"/>
      <c r="I480" s="116"/>
      <c r="J480" s="116"/>
      <c r="K480" s="116"/>
      <c r="L480" s="399"/>
      <c r="M480" s="399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37"/>
      <c r="AG480" s="26"/>
    </row>
    <row r="481" spans="1:33" s="27" customFormat="1" ht="13.15" hidden="1" customHeight="1" x14ac:dyDescent="0.2">
      <c r="A481" s="119"/>
      <c r="B481" s="119"/>
      <c r="C481" s="398">
        <v>1250</v>
      </c>
      <c r="D481" s="116"/>
      <c r="E481" s="116"/>
      <c r="F481" s="116"/>
      <c r="G481" s="116"/>
      <c r="H481" s="116"/>
      <c r="I481" s="116"/>
      <c r="J481" s="116"/>
      <c r="K481" s="116"/>
      <c r="L481" s="399"/>
      <c r="M481" s="399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37"/>
      <c r="AG481" s="26"/>
    </row>
    <row r="482" spans="1:33" s="27" customFormat="1" ht="13.15" hidden="1" customHeight="1" x14ac:dyDescent="0.2">
      <c r="A482" s="119"/>
      <c r="B482" s="119"/>
      <c r="C482" s="398"/>
      <c r="D482" s="116"/>
      <c r="E482" s="116"/>
      <c r="F482" s="116"/>
      <c r="G482" s="116"/>
      <c r="H482" s="116"/>
      <c r="I482" s="116"/>
      <c r="J482" s="116"/>
      <c r="K482" s="116"/>
      <c r="L482" s="399"/>
      <c r="M482" s="399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37"/>
      <c r="AG482" s="26"/>
    </row>
    <row r="483" spans="1:33" s="27" customFormat="1" ht="13.15" hidden="1" customHeight="1" x14ac:dyDescent="0.2">
      <c r="A483" s="119"/>
      <c r="B483" s="119"/>
      <c r="C483" s="398"/>
      <c r="D483" s="116"/>
      <c r="E483" s="116"/>
      <c r="F483" s="116"/>
      <c r="G483" s="116"/>
      <c r="H483" s="116"/>
      <c r="I483" s="116"/>
      <c r="J483" s="116"/>
      <c r="K483" s="116"/>
      <c r="L483" s="399"/>
      <c r="M483" s="399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37"/>
      <c r="AG483" s="26"/>
    </row>
    <row r="484" spans="1:33" s="27" customFormat="1" ht="13.15" hidden="1" customHeight="1" thickBot="1" x14ac:dyDescent="0.25">
      <c r="A484" s="119"/>
      <c r="B484" s="119"/>
      <c r="C484" s="401"/>
      <c r="D484" s="402"/>
      <c r="E484" s="403"/>
      <c r="F484" s="402"/>
      <c r="G484" s="402"/>
      <c r="H484" s="402"/>
      <c r="I484" s="402"/>
      <c r="J484" s="402"/>
      <c r="K484" s="402"/>
      <c r="L484" s="404"/>
      <c r="M484" s="404"/>
      <c r="N484" s="370"/>
      <c r="O484" s="370"/>
      <c r="P484" s="370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37"/>
      <c r="AG484" s="26"/>
    </row>
    <row r="485" spans="1:33" ht="15.75" customHeight="1" x14ac:dyDescent="0.2">
      <c r="A485" s="382"/>
      <c r="B485" s="382"/>
      <c r="C485" s="405"/>
      <c r="D485" s="406"/>
      <c r="E485" s="406"/>
      <c r="F485" s="406"/>
      <c r="G485" s="406"/>
      <c r="H485" s="406"/>
      <c r="I485" s="406"/>
      <c r="J485" s="406"/>
      <c r="K485" s="406"/>
      <c r="L485" s="406"/>
      <c r="M485" s="407"/>
      <c r="AG485" s="83" t="str">
        <f>Tilaustiedot!M1</f>
        <v>vers.5.2.</v>
      </c>
    </row>
    <row r="486" spans="1:33" s="7" customFormat="1" ht="18" x14ac:dyDescent="0.25">
      <c r="A486" s="408"/>
      <c r="B486" s="408"/>
      <c r="C486" s="409"/>
      <c r="D486" s="408"/>
      <c r="E486" s="408"/>
      <c r="F486" s="435"/>
      <c r="G486" s="435"/>
      <c r="H486" s="435"/>
      <c r="I486" s="436"/>
      <c r="J486" s="435"/>
      <c r="K486" s="435"/>
      <c r="L486" s="408"/>
      <c r="M486" s="410"/>
    </row>
    <row r="487" spans="1:33" s="7" customFormat="1" ht="29.25" customHeight="1" x14ac:dyDescent="0.2">
      <c r="A487" s="408"/>
      <c r="B487" s="408"/>
      <c r="C487" s="409"/>
      <c r="D487" s="408"/>
      <c r="E487" s="408"/>
      <c r="F487" s="408"/>
      <c r="G487" s="437" t="s">
        <v>296</v>
      </c>
      <c r="H487" s="435"/>
      <c r="I487" s="408"/>
      <c r="J487" s="435"/>
      <c r="K487" s="435"/>
      <c r="L487" s="408"/>
      <c r="M487" s="410"/>
    </row>
    <row r="488" spans="1:33" s="7" customFormat="1" ht="29.25" customHeight="1" x14ac:dyDescent="0.2">
      <c r="A488" s="408"/>
      <c r="B488" s="408"/>
      <c r="C488" s="409"/>
      <c r="D488" s="408"/>
      <c r="E488" s="408"/>
      <c r="F488" s="408"/>
      <c r="G488" s="437"/>
      <c r="H488" s="435"/>
      <c r="I488" s="408"/>
      <c r="J488" s="435"/>
      <c r="K488" s="435"/>
      <c r="L488" s="408"/>
      <c r="M488" s="410"/>
    </row>
    <row r="489" spans="1:33" s="7" customFormat="1" ht="20.25" customHeight="1" x14ac:dyDescent="0.25">
      <c r="A489" s="408"/>
      <c r="B489" s="408"/>
      <c r="C489" s="409"/>
      <c r="D489" s="438" t="s">
        <v>309</v>
      </c>
      <c r="E489" s="408"/>
      <c r="F489" s="437"/>
      <c r="G489" s="435"/>
      <c r="H489" s="435"/>
      <c r="I489" s="408"/>
      <c r="J489" s="438" t="s">
        <v>310</v>
      </c>
      <c r="K489" s="435"/>
      <c r="L489" s="408"/>
      <c r="M489" s="410"/>
    </row>
    <row r="490" spans="1:33" s="7" customFormat="1" ht="20.25" customHeight="1" x14ac:dyDescent="0.2">
      <c r="A490" s="408"/>
      <c r="B490" s="408"/>
      <c r="C490" s="409"/>
      <c r="D490" s="408"/>
      <c r="E490" s="408"/>
      <c r="F490" s="435"/>
      <c r="G490" s="435"/>
      <c r="H490" s="435"/>
      <c r="I490" s="437"/>
      <c r="J490" s="435"/>
      <c r="K490" s="435"/>
      <c r="L490" s="408"/>
      <c r="M490" s="410"/>
    </row>
    <row r="491" spans="1:33" s="7" customFormat="1" ht="93" customHeight="1" x14ac:dyDescent="0.2">
      <c r="A491" s="408"/>
      <c r="B491" s="408"/>
      <c r="C491" s="409"/>
      <c r="D491" s="408"/>
      <c r="E491" s="408"/>
      <c r="F491" s="435"/>
      <c r="G491" s="435"/>
      <c r="H491" s="435"/>
      <c r="I491" s="437"/>
      <c r="J491" s="435"/>
      <c r="K491" s="435"/>
      <c r="L491" s="408"/>
      <c r="M491" s="410"/>
    </row>
    <row r="492" spans="1:33" s="7" customFormat="1" ht="85.5" customHeight="1" x14ac:dyDescent="0.2">
      <c r="A492" s="408"/>
      <c r="B492" s="408"/>
      <c r="C492" s="409"/>
      <c r="D492" s="439" t="s">
        <v>304</v>
      </c>
      <c r="E492" s="439" t="s">
        <v>305</v>
      </c>
      <c r="F492" s="439" t="s">
        <v>306</v>
      </c>
      <c r="G492" s="439" t="s">
        <v>302</v>
      </c>
      <c r="H492" s="439" t="s">
        <v>312</v>
      </c>
      <c r="I492" s="437"/>
      <c r="J492" s="439" t="s">
        <v>307</v>
      </c>
      <c r="K492" s="439" t="s">
        <v>303</v>
      </c>
      <c r="L492" s="439" t="s">
        <v>313</v>
      </c>
      <c r="M492" s="411" t="s">
        <v>308</v>
      </c>
    </row>
    <row r="493" spans="1:33" s="2" customFormat="1" ht="33" customHeight="1" thickBot="1" x14ac:dyDescent="0.3">
      <c r="A493" s="412"/>
      <c r="B493" s="412"/>
      <c r="C493" s="413"/>
      <c r="D493" s="414"/>
      <c r="E493" s="414"/>
      <c r="F493" s="414"/>
      <c r="G493" s="414"/>
      <c r="H493" s="414"/>
      <c r="I493" s="414"/>
      <c r="J493" s="414"/>
      <c r="K493" s="414"/>
      <c r="L493" s="414"/>
      <c r="M493" s="415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7"/>
      <c r="Y493" s="7"/>
      <c r="Z493" s="8"/>
      <c r="AA493" s="8"/>
      <c r="AB493" s="8"/>
      <c r="AC493" s="8"/>
      <c r="AD493" s="8"/>
    </row>
    <row r="494" spans="1:33" s="5" customFormat="1" ht="99.75" customHeight="1" thickBot="1" x14ac:dyDescent="0.25">
      <c r="A494" s="391"/>
      <c r="B494" s="391"/>
      <c r="C494" s="464" t="s">
        <v>280</v>
      </c>
      <c r="D494" s="465" t="s">
        <v>297</v>
      </c>
      <c r="E494" s="465" t="s">
        <v>282</v>
      </c>
      <c r="F494" s="465" t="s">
        <v>315</v>
      </c>
      <c r="G494" s="465" t="s">
        <v>94</v>
      </c>
      <c r="H494" s="465" t="s">
        <v>298</v>
      </c>
      <c r="I494" s="465" t="s">
        <v>93</v>
      </c>
      <c r="J494" s="465" t="s">
        <v>96</v>
      </c>
      <c r="K494" s="465" t="s">
        <v>253</v>
      </c>
      <c r="L494" s="465" t="s">
        <v>283</v>
      </c>
      <c r="M494" s="466" t="s">
        <v>121</v>
      </c>
      <c r="U494" s="7"/>
      <c r="V494" s="7"/>
    </row>
    <row r="495" spans="1:33" s="7" customFormat="1" ht="24.95" customHeight="1" x14ac:dyDescent="0.2">
      <c r="A495" s="7" t="str">
        <f>CONCATENATE(D495,E495)</f>
        <v/>
      </c>
      <c r="B495" s="7" t="e">
        <f>VLOOKUP(C495,$F$459:$G$466,2,FALSE)</f>
        <v>#N/A</v>
      </c>
      <c r="C495" s="453"/>
      <c r="D495" s="255" t="str">
        <f t="shared" ref="D495" si="25">IFERROR(IF(B495&lt;9,"anna ulkohalkaisija","--"),"")</f>
        <v/>
      </c>
      <c r="E495" s="255" t="str">
        <f t="shared" ref="E495" si="26">IF(C495="","","anna eristysvahvuus")</f>
        <v/>
      </c>
      <c r="F495" s="467" t="str">
        <f>IF(E495="","",IFERROR(VLOOKUP(A495,$J$2:$O$455,6,FALSE),"anna halkaisija"))</f>
        <v/>
      </c>
      <c r="G495" s="454" t="str">
        <f>IF(E495="","",IFERROR(IF(B495&gt;9,"--","valitse teräslaji"),""))</f>
        <v/>
      </c>
      <c r="H495" s="454" t="str">
        <f>IF(E495="","",IFERROR(IF(B495&gt;7,"--","valitse teräslaji"),""))</f>
        <v/>
      </c>
      <c r="I495" s="454" t="str">
        <f>IF(E495="","",IFERROR(IF(B495&gt;9,"--","valitse materiaali"),""))</f>
        <v/>
      </c>
      <c r="J495" s="454" t="str">
        <f>IF(E495="","",IFERROR(IF(B495&gt;7,"--","valitse materiaali"),""))</f>
        <v/>
      </c>
      <c r="K495" s="454"/>
      <c r="L495" s="454" t="str">
        <f>IFERROR(IF(B495&gt;9,"m","kpl"),"")</f>
        <v/>
      </c>
      <c r="M495" s="455"/>
    </row>
    <row r="496" spans="1:33" s="7" customFormat="1" ht="24.95" customHeight="1" x14ac:dyDescent="0.2">
      <c r="A496" s="7" t="str">
        <f t="shared" ref="A496:A509" si="27">CONCATENATE(D496,E496)</f>
        <v/>
      </c>
      <c r="B496" s="7" t="e">
        <f t="shared" ref="B496:B509" si="28">VLOOKUP(C496,$F$459:$G$466,2,FALSE)</f>
        <v>#N/A</v>
      </c>
      <c r="C496" s="440"/>
      <c r="D496" s="255" t="str">
        <f t="shared" ref="D496:D509" si="29">IFERROR(IF(B496&lt;9,"anna ulkohalkaisija","--"),"")</f>
        <v/>
      </c>
      <c r="E496" s="255" t="str">
        <f t="shared" ref="E496:E509" si="30">IF(C496="","","anna eristysvahvuus")</f>
        <v/>
      </c>
      <c r="F496" s="255" t="str">
        <f t="shared" ref="F496:F509" si="31">IF(E496="","",IFERROR(VLOOKUP(A496,$J$2:$O$455,6,FALSE),"anna halkaisija"))</f>
        <v/>
      </c>
      <c r="G496" s="255" t="str">
        <f t="shared" ref="G496:G509" si="32">IF(E496="","",IFERROR(IF(B496&gt;9,"--","valitse teräslaji"),""))</f>
        <v/>
      </c>
      <c r="H496" s="255" t="str">
        <f t="shared" ref="H496:H509" si="33">IF(E496="","",IFERROR(IF(B496&gt;7,"--","valitse teräslaji"),""))</f>
        <v/>
      </c>
      <c r="I496" s="255" t="str">
        <f t="shared" ref="I496:I509" si="34">IF(E496="","",IFERROR(IF(B496&gt;9,"--","valitse materiaali"),""))</f>
        <v/>
      </c>
      <c r="J496" s="255" t="str">
        <f t="shared" ref="J496:J509" si="35">IF(E496="","",IFERROR(IF(B496&gt;7,"--","valitse materiaali"),""))</f>
        <v/>
      </c>
      <c r="K496" s="255"/>
      <c r="L496" s="255" t="str">
        <f t="shared" ref="L496:L509" si="36">IFERROR(IF(B496&gt;9,"m","kpl"),"")</f>
        <v/>
      </c>
      <c r="M496" s="441"/>
    </row>
    <row r="497" spans="1:13" s="7" customFormat="1" ht="24.95" customHeight="1" x14ac:dyDescent="0.2">
      <c r="A497" s="7" t="str">
        <f t="shared" si="27"/>
        <v/>
      </c>
      <c r="B497" s="7" t="e">
        <f t="shared" si="28"/>
        <v>#N/A</v>
      </c>
      <c r="C497" s="440"/>
      <c r="D497" s="255" t="str">
        <f t="shared" si="29"/>
        <v/>
      </c>
      <c r="E497" s="255" t="str">
        <f t="shared" si="30"/>
        <v/>
      </c>
      <c r="F497" s="255" t="str">
        <f t="shared" si="31"/>
        <v/>
      </c>
      <c r="G497" s="255" t="str">
        <f t="shared" si="32"/>
        <v/>
      </c>
      <c r="H497" s="255" t="str">
        <f t="shared" si="33"/>
        <v/>
      </c>
      <c r="I497" s="255" t="str">
        <f t="shared" si="34"/>
        <v/>
      </c>
      <c r="J497" s="255" t="str">
        <f t="shared" si="35"/>
        <v/>
      </c>
      <c r="K497" s="255"/>
      <c r="L497" s="255" t="str">
        <f t="shared" si="36"/>
        <v/>
      </c>
      <c r="M497" s="441"/>
    </row>
    <row r="498" spans="1:13" s="7" customFormat="1" ht="24.95" customHeight="1" x14ac:dyDescent="0.2">
      <c r="A498" s="7" t="str">
        <f t="shared" si="27"/>
        <v/>
      </c>
      <c r="B498" s="7" t="e">
        <f t="shared" si="28"/>
        <v>#N/A</v>
      </c>
      <c r="C498" s="440"/>
      <c r="D498" s="255" t="str">
        <f t="shared" si="29"/>
        <v/>
      </c>
      <c r="E498" s="255" t="str">
        <f t="shared" si="30"/>
        <v/>
      </c>
      <c r="F498" s="255" t="str">
        <f t="shared" si="31"/>
        <v/>
      </c>
      <c r="G498" s="255" t="str">
        <f t="shared" si="32"/>
        <v/>
      </c>
      <c r="H498" s="255" t="str">
        <f t="shared" si="33"/>
        <v/>
      </c>
      <c r="I498" s="255" t="str">
        <f t="shared" si="34"/>
        <v/>
      </c>
      <c r="J498" s="255" t="str">
        <f t="shared" si="35"/>
        <v/>
      </c>
      <c r="K498" s="255"/>
      <c r="L498" s="255" t="str">
        <f t="shared" si="36"/>
        <v/>
      </c>
      <c r="M498" s="441"/>
    </row>
    <row r="499" spans="1:13" s="7" customFormat="1" ht="24.95" customHeight="1" x14ac:dyDescent="0.2">
      <c r="A499" s="7" t="str">
        <f t="shared" si="27"/>
        <v/>
      </c>
      <c r="B499" s="7" t="e">
        <f t="shared" si="28"/>
        <v>#N/A</v>
      </c>
      <c r="C499" s="440"/>
      <c r="D499" s="255" t="str">
        <f t="shared" si="29"/>
        <v/>
      </c>
      <c r="E499" s="255" t="str">
        <f t="shared" si="30"/>
        <v/>
      </c>
      <c r="F499" s="255" t="str">
        <f t="shared" si="31"/>
        <v/>
      </c>
      <c r="G499" s="255" t="str">
        <f t="shared" si="32"/>
        <v/>
      </c>
      <c r="H499" s="255" t="str">
        <f t="shared" si="33"/>
        <v/>
      </c>
      <c r="I499" s="255" t="str">
        <f t="shared" si="34"/>
        <v/>
      </c>
      <c r="J499" s="255" t="str">
        <f t="shared" si="35"/>
        <v/>
      </c>
      <c r="K499" s="255"/>
      <c r="L499" s="255" t="str">
        <f t="shared" si="36"/>
        <v/>
      </c>
      <c r="M499" s="441"/>
    </row>
    <row r="500" spans="1:13" s="7" customFormat="1" ht="24.95" customHeight="1" x14ac:dyDescent="0.2">
      <c r="A500" s="7" t="str">
        <f t="shared" si="27"/>
        <v/>
      </c>
      <c r="B500" s="7" t="e">
        <f t="shared" si="28"/>
        <v>#N/A</v>
      </c>
      <c r="C500" s="440"/>
      <c r="D500" s="255" t="str">
        <f t="shared" si="29"/>
        <v/>
      </c>
      <c r="E500" s="255" t="str">
        <f t="shared" si="30"/>
        <v/>
      </c>
      <c r="F500" s="255" t="str">
        <f t="shared" si="31"/>
        <v/>
      </c>
      <c r="G500" s="255" t="str">
        <f t="shared" si="32"/>
        <v/>
      </c>
      <c r="H500" s="255" t="str">
        <f t="shared" si="33"/>
        <v/>
      </c>
      <c r="I500" s="255" t="str">
        <f t="shared" si="34"/>
        <v/>
      </c>
      <c r="J500" s="255" t="str">
        <f t="shared" si="35"/>
        <v/>
      </c>
      <c r="K500" s="255"/>
      <c r="L500" s="255" t="str">
        <f t="shared" si="36"/>
        <v/>
      </c>
      <c r="M500" s="441"/>
    </row>
    <row r="501" spans="1:13" s="7" customFormat="1" ht="24.95" customHeight="1" x14ac:dyDescent="0.2">
      <c r="A501" s="7" t="str">
        <f t="shared" si="27"/>
        <v/>
      </c>
      <c r="B501" s="7" t="e">
        <f t="shared" si="28"/>
        <v>#N/A</v>
      </c>
      <c r="C501" s="440"/>
      <c r="D501" s="255" t="str">
        <f t="shared" si="29"/>
        <v/>
      </c>
      <c r="E501" s="255" t="str">
        <f t="shared" si="30"/>
        <v/>
      </c>
      <c r="F501" s="255" t="str">
        <f t="shared" si="31"/>
        <v/>
      </c>
      <c r="G501" s="255" t="str">
        <f t="shared" si="32"/>
        <v/>
      </c>
      <c r="H501" s="255" t="str">
        <f t="shared" si="33"/>
        <v/>
      </c>
      <c r="I501" s="255" t="str">
        <f t="shared" si="34"/>
        <v/>
      </c>
      <c r="J501" s="255" t="str">
        <f t="shared" si="35"/>
        <v/>
      </c>
      <c r="K501" s="255"/>
      <c r="L501" s="255" t="str">
        <f t="shared" si="36"/>
        <v/>
      </c>
      <c r="M501" s="441"/>
    </row>
    <row r="502" spans="1:13" s="7" customFormat="1" ht="24.95" customHeight="1" x14ac:dyDescent="0.2">
      <c r="A502" s="7" t="str">
        <f t="shared" si="27"/>
        <v/>
      </c>
      <c r="B502" s="7" t="e">
        <f t="shared" si="28"/>
        <v>#N/A</v>
      </c>
      <c r="C502" s="440"/>
      <c r="D502" s="255" t="str">
        <f t="shared" si="29"/>
        <v/>
      </c>
      <c r="E502" s="255" t="str">
        <f t="shared" si="30"/>
        <v/>
      </c>
      <c r="F502" s="255" t="str">
        <f t="shared" si="31"/>
        <v/>
      </c>
      <c r="G502" s="255" t="str">
        <f t="shared" si="32"/>
        <v/>
      </c>
      <c r="H502" s="255" t="str">
        <f t="shared" si="33"/>
        <v/>
      </c>
      <c r="I502" s="255" t="str">
        <f t="shared" si="34"/>
        <v/>
      </c>
      <c r="J502" s="255" t="str">
        <f t="shared" si="35"/>
        <v/>
      </c>
      <c r="K502" s="255"/>
      <c r="L502" s="255" t="str">
        <f t="shared" si="36"/>
        <v/>
      </c>
      <c r="M502" s="441"/>
    </row>
    <row r="503" spans="1:13" s="7" customFormat="1" ht="24.95" customHeight="1" x14ac:dyDescent="0.2">
      <c r="A503" s="7" t="str">
        <f t="shared" si="27"/>
        <v/>
      </c>
      <c r="B503" s="7" t="e">
        <f t="shared" si="28"/>
        <v>#N/A</v>
      </c>
      <c r="C503" s="440"/>
      <c r="D503" s="255" t="str">
        <f t="shared" si="29"/>
        <v/>
      </c>
      <c r="E503" s="255" t="str">
        <f t="shared" si="30"/>
        <v/>
      </c>
      <c r="F503" s="255" t="str">
        <f t="shared" si="31"/>
        <v/>
      </c>
      <c r="G503" s="255" t="str">
        <f t="shared" si="32"/>
        <v/>
      </c>
      <c r="H503" s="255" t="str">
        <f t="shared" si="33"/>
        <v/>
      </c>
      <c r="I503" s="255" t="str">
        <f t="shared" si="34"/>
        <v/>
      </c>
      <c r="J503" s="255" t="str">
        <f t="shared" si="35"/>
        <v/>
      </c>
      <c r="K503" s="255"/>
      <c r="L503" s="255" t="str">
        <f t="shared" si="36"/>
        <v/>
      </c>
      <c r="M503" s="441"/>
    </row>
    <row r="504" spans="1:13" s="7" customFormat="1" ht="24.95" customHeight="1" x14ac:dyDescent="0.2">
      <c r="A504" s="7" t="str">
        <f t="shared" si="27"/>
        <v/>
      </c>
      <c r="B504" s="7" t="e">
        <f t="shared" si="28"/>
        <v>#N/A</v>
      </c>
      <c r="C504" s="440"/>
      <c r="D504" s="255" t="str">
        <f t="shared" si="29"/>
        <v/>
      </c>
      <c r="E504" s="255" t="str">
        <f t="shared" si="30"/>
        <v/>
      </c>
      <c r="F504" s="255" t="str">
        <f t="shared" si="31"/>
        <v/>
      </c>
      <c r="G504" s="255" t="str">
        <f t="shared" si="32"/>
        <v/>
      </c>
      <c r="H504" s="255" t="str">
        <f t="shared" si="33"/>
        <v/>
      </c>
      <c r="I504" s="255" t="str">
        <f t="shared" si="34"/>
        <v/>
      </c>
      <c r="J504" s="255" t="str">
        <f t="shared" si="35"/>
        <v/>
      </c>
      <c r="K504" s="255"/>
      <c r="L504" s="255" t="str">
        <f t="shared" si="36"/>
        <v/>
      </c>
      <c r="M504" s="441"/>
    </row>
    <row r="505" spans="1:13" s="7" customFormat="1" ht="24.95" customHeight="1" x14ac:dyDescent="0.2">
      <c r="A505" s="7" t="str">
        <f t="shared" si="27"/>
        <v/>
      </c>
      <c r="B505" s="7" t="e">
        <f t="shared" si="28"/>
        <v>#N/A</v>
      </c>
      <c r="C505" s="440"/>
      <c r="D505" s="255" t="str">
        <f t="shared" si="29"/>
        <v/>
      </c>
      <c r="E505" s="255" t="str">
        <f t="shared" si="30"/>
        <v/>
      </c>
      <c r="F505" s="255" t="str">
        <f t="shared" si="31"/>
        <v/>
      </c>
      <c r="G505" s="255" t="str">
        <f t="shared" si="32"/>
        <v/>
      </c>
      <c r="H505" s="255" t="str">
        <f t="shared" si="33"/>
        <v/>
      </c>
      <c r="I505" s="255" t="str">
        <f t="shared" si="34"/>
        <v/>
      </c>
      <c r="J505" s="255" t="str">
        <f t="shared" si="35"/>
        <v/>
      </c>
      <c r="K505" s="255"/>
      <c r="L505" s="255" t="str">
        <f t="shared" si="36"/>
        <v/>
      </c>
      <c r="M505" s="441"/>
    </row>
    <row r="506" spans="1:13" s="7" customFormat="1" ht="24.95" customHeight="1" x14ac:dyDescent="0.2">
      <c r="A506" s="7" t="str">
        <f t="shared" si="27"/>
        <v/>
      </c>
      <c r="B506" s="7" t="e">
        <f t="shared" si="28"/>
        <v>#N/A</v>
      </c>
      <c r="C506" s="440"/>
      <c r="D506" s="255" t="str">
        <f t="shared" si="29"/>
        <v/>
      </c>
      <c r="E506" s="255" t="str">
        <f t="shared" si="30"/>
        <v/>
      </c>
      <c r="F506" s="255" t="str">
        <f t="shared" si="31"/>
        <v/>
      </c>
      <c r="G506" s="255" t="str">
        <f t="shared" si="32"/>
        <v/>
      </c>
      <c r="H506" s="255" t="str">
        <f t="shared" si="33"/>
        <v/>
      </c>
      <c r="I506" s="255" t="str">
        <f t="shared" si="34"/>
        <v/>
      </c>
      <c r="J506" s="255" t="str">
        <f t="shared" si="35"/>
        <v/>
      </c>
      <c r="K506" s="255"/>
      <c r="L506" s="255" t="str">
        <f t="shared" si="36"/>
        <v/>
      </c>
      <c r="M506" s="441"/>
    </row>
    <row r="507" spans="1:13" s="7" customFormat="1" ht="24.95" customHeight="1" x14ac:dyDescent="0.2">
      <c r="A507" s="7" t="str">
        <f t="shared" si="27"/>
        <v/>
      </c>
      <c r="B507" s="7" t="e">
        <f t="shared" si="28"/>
        <v>#N/A</v>
      </c>
      <c r="C507" s="440"/>
      <c r="D507" s="255" t="str">
        <f t="shared" si="29"/>
        <v/>
      </c>
      <c r="E507" s="255" t="str">
        <f t="shared" si="30"/>
        <v/>
      </c>
      <c r="F507" s="255" t="str">
        <f t="shared" si="31"/>
        <v/>
      </c>
      <c r="G507" s="255" t="str">
        <f t="shared" si="32"/>
        <v/>
      </c>
      <c r="H507" s="255" t="str">
        <f t="shared" si="33"/>
        <v/>
      </c>
      <c r="I507" s="255" t="str">
        <f t="shared" si="34"/>
        <v/>
      </c>
      <c r="J507" s="255" t="str">
        <f t="shared" si="35"/>
        <v/>
      </c>
      <c r="K507" s="255"/>
      <c r="L507" s="255" t="str">
        <f t="shared" si="36"/>
        <v/>
      </c>
      <c r="M507" s="441"/>
    </row>
    <row r="508" spans="1:13" s="7" customFormat="1" ht="24.95" customHeight="1" x14ac:dyDescent="0.2">
      <c r="A508" s="7" t="str">
        <f t="shared" si="27"/>
        <v/>
      </c>
      <c r="B508" s="7" t="e">
        <f t="shared" si="28"/>
        <v>#N/A</v>
      </c>
      <c r="C508" s="440"/>
      <c r="D508" s="255" t="str">
        <f t="shared" si="29"/>
        <v/>
      </c>
      <c r="E508" s="255" t="str">
        <f t="shared" si="30"/>
        <v/>
      </c>
      <c r="F508" s="255" t="str">
        <f t="shared" si="31"/>
        <v/>
      </c>
      <c r="G508" s="255" t="str">
        <f t="shared" si="32"/>
        <v/>
      </c>
      <c r="H508" s="255" t="str">
        <f t="shared" si="33"/>
        <v/>
      </c>
      <c r="I508" s="255" t="str">
        <f t="shared" si="34"/>
        <v/>
      </c>
      <c r="J508" s="255" t="str">
        <f t="shared" si="35"/>
        <v/>
      </c>
      <c r="K508" s="255"/>
      <c r="L508" s="255" t="str">
        <f t="shared" si="36"/>
        <v/>
      </c>
      <c r="M508" s="441"/>
    </row>
    <row r="509" spans="1:13" s="7" customFormat="1" ht="24.95" customHeight="1" thickBot="1" x14ac:dyDescent="0.25">
      <c r="A509" s="7" t="str">
        <f t="shared" si="27"/>
        <v/>
      </c>
      <c r="B509" s="7" t="e">
        <f t="shared" si="28"/>
        <v>#N/A</v>
      </c>
      <c r="C509" s="442"/>
      <c r="D509" s="443" t="str">
        <f t="shared" si="29"/>
        <v/>
      </c>
      <c r="E509" s="443" t="str">
        <f t="shared" si="30"/>
        <v/>
      </c>
      <c r="F509" s="468" t="str">
        <f t="shared" si="31"/>
        <v/>
      </c>
      <c r="G509" s="443" t="str">
        <f t="shared" si="32"/>
        <v/>
      </c>
      <c r="H509" s="443" t="str">
        <f t="shared" si="33"/>
        <v/>
      </c>
      <c r="I509" s="443" t="str">
        <f t="shared" si="34"/>
        <v/>
      </c>
      <c r="J509" s="443" t="str">
        <f t="shared" si="35"/>
        <v/>
      </c>
      <c r="K509" s="443"/>
      <c r="L509" s="443" t="str">
        <f t="shared" si="36"/>
        <v/>
      </c>
      <c r="M509" s="444"/>
    </row>
    <row r="510" spans="1:13" s="7" customFormat="1" ht="24.95" customHeight="1" x14ac:dyDescent="0.2">
      <c r="C510" s="434"/>
      <c r="D510" s="434"/>
      <c r="E510" s="434"/>
      <c r="F510" s="434"/>
      <c r="G510" s="434"/>
      <c r="H510" s="434"/>
      <c r="I510" s="434"/>
      <c r="J510" s="434"/>
      <c r="K510" s="434"/>
      <c r="L510" s="434"/>
      <c r="M510" s="434"/>
    </row>
    <row r="511" spans="1:13" s="7" customFormat="1" ht="24.95" customHeight="1" x14ac:dyDescent="0.2">
      <c r="C511" s="434"/>
      <c r="D511" s="434"/>
      <c r="E511" s="434"/>
      <c r="F511" s="434"/>
      <c r="G511" s="434"/>
      <c r="H511" s="434"/>
      <c r="I511" s="434"/>
      <c r="J511" s="434"/>
      <c r="K511" s="434"/>
      <c r="L511" s="434"/>
      <c r="M511" s="434"/>
    </row>
    <row r="512" spans="1:13" s="7" customFormat="1" ht="24.95" customHeight="1" x14ac:dyDescent="0.2">
      <c r="C512" s="434"/>
      <c r="D512" s="434"/>
      <c r="E512" s="434"/>
      <c r="F512" s="434"/>
      <c r="G512" s="434"/>
      <c r="H512" s="434"/>
      <c r="I512" s="434"/>
      <c r="J512" s="434"/>
      <c r="K512" s="434"/>
      <c r="L512" s="434"/>
      <c r="M512" s="434"/>
    </row>
    <row r="513" spans="1:13" s="7" customFormat="1" ht="24.95" customHeight="1" x14ac:dyDescent="0.2">
      <c r="C513" s="434"/>
      <c r="D513" s="434"/>
      <c r="E513" s="434"/>
      <c r="F513" s="434"/>
      <c r="G513" s="434"/>
      <c r="H513" s="434"/>
      <c r="I513" s="434"/>
      <c r="J513" s="434"/>
      <c r="K513" s="434"/>
      <c r="L513" s="434"/>
      <c r="M513" s="434"/>
    </row>
    <row r="514" spans="1:13" s="7" customFormat="1" ht="24.95" customHeight="1" x14ac:dyDescent="0.2">
      <c r="C514" s="434"/>
      <c r="D514" s="434"/>
      <c r="E514" s="434"/>
      <c r="F514" s="434"/>
      <c r="G514" s="434"/>
      <c r="H514" s="434"/>
      <c r="I514" s="434"/>
      <c r="J514" s="434"/>
      <c r="K514" s="434"/>
      <c r="L514" s="434"/>
      <c r="M514" s="434"/>
    </row>
    <row r="515" spans="1:13" ht="24.95" customHeight="1" x14ac:dyDescent="0.2">
      <c r="A515" s="7"/>
      <c r="B515" s="7"/>
      <c r="C515" s="434"/>
      <c r="D515" s="434"/>
      <c r="E515" s="434"/>
      <c r="F515" s="434"/>
      <c r="G515" s="434"/>
      <c r="H515" s="434"/>
      <c r="I515" s="434"/>
      <c r="J515" s="434"/>
      <c r="K515" s="434"/>
      <c r="L515" s="434"/>
      <c r="M515" s="434"/>
    </row>
    <row r="516" spans="1:13" ht="24.95" customHeight="1" x14ac:dyDescent="0.2">
      <c r="A516" s="7"/>
      <c r="B516" s="7"/>
      <c r="C516" s="434"/>
      <c r="D516" s="434"/>
      <c r="E516" s="434"/>
      <c r="F516" s="434"/>
      <c r="G516" s="434"/>
      <c r="H516" s="434"/>
      <c r="I516" s="434"/>
      <c r="J516" s="434"/>
      <c r="K516" s="434"/>
      <c r="L516" s="434"/>
      <c r="M516" s="434"/>
    </row>
    <row r="517" spans="1:13" ht="24.95" customHeight="1" x14ac:dyDescent="0.2">
      <c r="A517" s="7"/>
      <c r="B517" s="7"/>
      <c r="C517" s="434"/>
      <c r="D517" s="434"/>
      <c r="E517" s="434"/>
      <c r="F517" s="434"/>
      <c r="G517" s="434"/>
      <c r="H517" s="434"/>
      <c r="I517" s="434"/>
      <c r="J517" s="434"/>
      <c r="K517" s="434"/>
      <c r="L517" s="434"/>
      <c r="M517" s="434"/>
    </row>
    <row r="518" spans="1:13" ht="24.95" customHeight="1" x14ac:dyDescent="0.2"/>
    <row r="519" spans="1:13" ht="24.95" customHeight="1" x14ac:dyDescent="0.2"/>
    <row r="520" spans="1:13" ht="24.95" customHeight="1" x14ac:dyDescent="0.2"/>
    <row r="521" spans="1:13" ht="24.95" customHeight="1" x14ac:dyDescent="0.2"/>
    <row r="522" spans="1:13" ht="24.95" customHeight="1" x14ac:dyDescent="0.2"/>
  </sheetData>
  <sheetProtection algorithmName="SHA-512" hashValue="lMPj4F2ff/X7qVlrQalbe+U4hi+x/wngqOAr+Wxve9ydeEzXeJ+WcWtGVlynLIaF19oIWCRzGWo5r7HD49Q3Og==" saltValue="FkryHccWsD067CcpZURWBQ==" spinCount="100000" sheet="1" objects="1" scenarios="1" selectLockedCells="1"/>
  <autoFilter ref="J2:O455" xr:uid="{31FDC26A-45BB-4D4A-9F02-3B66E6EF59E7}"/>
  <dataValidations count="9">
    <dataValidation type="list" allowBlank="1" showInputMessage="1" sqref="I495:I517" xr:uid="{F598461D-A9BE-4609-9DD9-61FB4073E816}">
      <formula1>$H$458:$H$460</formula1>
    </dataValidation>
    <dataValidation allowBlank="1" showInputMessage="1" sqref="F495:F517" xr:uid="{7C9985A9-6D33-4507-9BA5-D1A15DD33242}"/>
    <dataValidation type="list" allowBlank="1" showInputMessage="1" sqref="G495:H517" xr:uid="{4F45CB2E-0BD2-4E94-BCF0-4A46636BFB27}">
      <formula1>$D$454:$D$456</formula1>
    </dataValidation>
    <dataValidation type="list" allowBlank="1" showInputMessage="1" sqref="K495:K517" xr:uid="{A6198106-CE6F-4E0E-8E62-A09D376F390C}">
      <formula1>$P$458:$P$467</formula1>
    </dataValidation>
    <dataValidation type="list" allowBlank="1" showInputMessage="1" sqref="J510:J517" xr:uid="{39739AED-D5BF-46FD-8114-F651F54641B3}">
      <formula1>$I$458:$I$460</formula1>
    </dataValidation>
    <dataValidation type="list" allowBlank="1" showInputMessage="1" sqref="E495:E517" xr:uid="{2F0D0F55-B3CC-4EE6-A328-CEEB5D10141D}">
      <formula1>$D$459:$D$476</formula1>
    </dataValidation>
    <dataValidation type="list" allowBlank="1" showInputMessage="1" showErrorMessage="1" sqref="C495:C517" xr:uid="{F821F70D-2603-4513-A5C2-980B9FB002B7}">
      <formula1>$F$459:$F$467</formula1>
    </dataValidation>
    <dataValidation type="list" allowBlank="1" showInputMessage="1" sqref="D495:D517" xr:uid="{05F4EBCA-024E-42CE-B0AE-C519F078320D}">
      <formula1>$C$458:$C$481</formula1>
    </dataValidation>
    <dataValidation type="list" allowBlank="1" showInputMessage="1" sqref="J495:J509" xr:uid="{83A34FB2-C7C1-431A-9136-7AE4F97D3500}">
      <formula1>$I$458:$I$459</formula1>
    </dataValidation>
  </dataValidations>
  <pageMargins left="0.25" right="0.25" top="0.75" bottom="0.75" header="0.3" footer="0.3"/>
  <pageSetup paperSize="9" scale="60" orientation="landscape" verticalDpi="0" r:id="rId1"/>
  <colBreaks count="1" manualBreakCount="1">
    <brk id="13" max="52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87"/>
  <sheetViews>
    <sheetView topLeftCell="A6" zoomScale="80" zoomScaleNormal="80" workbookViewId="0">
      <selection activeCell="A10" sqref="A10"/>
    </sheetView>
  </sheetViews>
  <sheetFormatPr defaultColWidth="9.140625" defaultRowHeight="13.5" x14ac:dyDescent="0.25"/>
  <cols>
    <col min="1" max="1" width="25.28515625" customWidth="1"/>
    <col min="2" max="2" width="29.28515625" style="1" customWidth="1"/>
    <col min="3" max="4" width="32.5703125" style="1" customWidth="1"/>
    <col min="5" max="5" width="25.5703125" style="1" customWidth="1"/>
    <col min="6" max="6" width="10.42578125" style="1" customWidth="1"/>
    <col min="7" max="7" width="17.28515625" style="1" customWidth="1"/>
    <col min="8" max="8" width="13.7109375" style="1" customWidth="1"/>
    <col min="9" max="9" width="29.42578125" style="1" customWidth="1"/>
    <col min="10" max="16384" width="9.140625" style="1"/>
  </cols>
  <sheetData>
    <row r="1" spans="1:9" ht="14.25" hidden="1" thickBot="1" x14ac:dyDescent="0.3">
      <c r="H1" s="1" t="s">
        <v>320</v>
      </c>
    </row>
    <row r="2" spans="1:9" ht="14.25" hidden="1" thickBot="1" x14ac:dyDescent="0.3">
      <c r="H2" s="1" t="s">
        <v>321</v>
      </c>
    </row>
    <row r="3" spans="1:9" ht="14.25" hidden="1" thickBot="1" x14ac:dyDescent="0.3">
      <c r="H3" s="1" t="s">
        <v>322</v>
      </c>
    </row>
    <row r="4" spans="1:9" ht="14.25" hidden="1" thickBot="1" x14ac:dyDescent="0.3">
      <c r="H4" s="1" t="s">
        <v>323</v>
      </c>
    </row>
    <row r="5" spans="1:9" ht="14.25" hidden="1" thickBot="1" x14ac:dyDescent="0.3">
      <c r="H5" s="1" t="s">
        <v>324</v>
      </c>
    </row>
    <row r="6" spans="1:9" s="7" customFormat="1" ht="18" x14ac:dyDescent="0.25">
      <c r="A6" s="256"/>
      <c r="B6" s="257"/>
      <c r="C6" s="315" t="s">
        <v>34</v>
      </c>
      <c r="D6" s="316"/>
      <c r="E6" s="316"/>
      <c r="F6" s="316"/>
      <c r="G6" s="257"/>
      <c r="H6" s="257"/>
      <c r="I6" s="317" t="str">
        <f>Tilaustiedot!M1</f>
        <v>vers.5.2.</v>
      </c>
    </row>
    <row r="7" spans="1:9" s="7" customFormat="1" ht="21" customHeight="1" x14ac:dyDescent="0.2">
      <c r="A7" s="259"/>
      <c r="C7" s="71" t="s">
        <v>35</v>
      </c>
      <c r="D7" s="24"/>
      <c r="E7" s="24"/>
      <c r="F7" s="24"/>
      <c r="I7" s="318"/>
    </row>
    <row r="8" spans="1:9" s="35" customFormat="1" ht="30.75" customHeight="1" thickBot="1" x14ac:dyDescent="0.25">
      <c r="A8" s="514"/>
      <c r="B8" s="515"/>
      <c r="C8" s="418"/>
      <c r="D8" s="515"/>
      <c r="E8" s="515"/>
      <c r="F8" s="515"/>
      <c r="G8" s="515"/>
      <c r="H8" s="515"/>
      <c r="I8" s="419"/>
    </row>
    <row r="9" spans="1:9" s="35" customFormat="1" ht="42" customHeight="1" thickBot="1" x14ac:dyDescent="0.3">
      <c r="A9" s="425" t="s">
        <v>280</v>
      </c>
      <c r="B9" s="423" t="s">
        <v>163</v>
      </c>
      <c r="C9" s="423" t="s">
        <v>25</v>
      </c>
      <c r="D9" s="424" t="s">
        <v>325</v>
      </c>
      <c r="E9" s="423" t="s">
        <v>26</v>
      </c>
      <c r="F9" s="424" t="s">
        <v>24</v>
      </c>
      <c r="G9" s="423" t="s">
        <v>123</v>
      </c>
      <c r="H9" s="423" t="s">
        <v>283</v>
      </c>
      <c r="I9" s="422" t="s">
        <v>337</v>
      </c>
    </row>
    <row r="10" spans="1:9" s="24" customFormat="1" ht="21.95" customHeight="1" x14ac:dyDescent="0.2">
      <c r="A10" s="426"/>
      <c r="B10" s="427"/>
      <c r="C10" s="428"/>
      <c r="D10" s="429"/>
      <c r="E10" s="429"/>
      <c r="F10" s="428"/>
      <c r="G10" s="428"/>
      <c r="H10" s="427" t="str">
        <f>IF(G10="","","anna määrän yksikkö")</f>
        <v/>
      </c>
      <c r="I10" s="430"/>
    </row>
    <row r="11" spans="1:9" s="24" customFormat="1" ht="21.95" customHeight="1" x14ac:dyDescent="0.2">
      <c r="A11" s="431"/>
      <c r="B11" s="153"/>
      <c r="C11" s="86"/>
      <c r="D11" s="86"/>
      <c r="E11" s="86"/>
      <c r="F11" s="86"/>
      <c r="G11" s="86"/>
      <c r="H11" s="420" t="str">
        <f t="shared" ref="H11:H38" si="0">IF(G11="","","anna määrän yksikkö")</f>
        <v/>
      </c>
      <c r="I11" s="155"/>
    </row>
    <row r="12" spans="1:9" s="24" customFormat="1" ht="21.95" customHeight="1" x14ac:dyDescent="0.2">
      <c r="A12" s="431"/>
      <c r="B12" s="153"/>
      <c r="C12" s="86"/>
      <c r="D12" s="86"/>
      <c r="E12" s="86"/>
      <c r="F12" s="86"/>
      <c r="G12" s="86"/>
      <c r="H12" s="420" t="str">
        <f t="shared" si="0"/>
        <v/>
      </c>
      <c r="I12" s="155"/>
    </row>
    <row r="13" spans="1:9" s="24" customFormat="1" ht="21.95" customHeight="1" x14ac:dyDescent="0.2">
      <c r="A13" s="431"/>
      <c r="B13" s="153"/>
      <c r="C13" s="86"/>
      <c r="D13" s="86"/>
      <c r="E13" s="86"/>
      <c r="F13" s="86"/>
      <c r="G13" s="86"/>
      <c r="H13" s="420" t="str">
        <f t="shared" si="0"/>
        <v/>
      </c>
      <c r="I13" s="155"/>
    </row>
    <row r="14" spans="1:9" s="24" customFormat="1" ht="21.95" customHeight="1" x14ac:dyDescent="0.2">
      <c r="A14" s="431"/>
      <c r="B14" s="153"/>
      <c r="C14" s="86"/>
      <c r="D14" s="86"/>
      <c r="E14" s="86"/>
      <c r="F14" s="86"/>
      <c r="G14" s="86"/>
      <c r="H14" s="420" t="str">
        <f t="shared" si="0"/>
        <v/>
      </c>
      <c r="I14" s="155"/>
    </row>
    <row r="15" spans="1:9" s="24" customFormat="1" ht="21.95" customHeight="1" x14ac:dyDescent="0.2">
      <c r="A15" s="431"/>
      <c r="B15" s="153"/>
      <c r="C15" s="86"/>
      <c r="D15" s="86"/>
      <c r="E15" s="86"/>
      <c r="F15" s="86"/>
      <c r="G15" s="86"/>
      <c r="H15" s="420" t="str">
        <f t="shared" si="0"/>
        <v/>
      </c>
      <c r="I15" s="155"/>
    </row>
    <row r="16" spans="1:9" s="24" customFormat="1" ht="21.95" customHeight="1" x14ac:dyDescent="0.2">
      <c r="A16" s="431"/>
      <c r="B16" s="153"/>
      <c r="C16" s="86"/>
      <c r="D16" s="86"/>
      <c r="E16" s="86"/>
      <c r="F16" s="86"/>
      <c r="G16" s="86"/>
      <c r="H16" s="420" t="str">
        <f t="shared" si="0"/>
        <v/>
      </c>
      <c r="I16" s="155"/>
    </row>
    <row r="17" spans="1:9" s="24" customFormat="1" ht="21.95" customHeight="1" x14ac:dyDescent="0.2">
      <c r="A17" s="431"/>
      <c r="B17" s="153"/>
      <c r="C17" s="86"/>
      <c r="D17" s="86"/>
      <c r="E17" s="86"/>
      <c r="F17" s="86"/>
      <c r="G17" s="86"/>
      <c r="H17" s="420" t="str">
        <f t="shared" si="0"/>
        <v/>
      </c>
      <c r="I17" s="155"/>
    </row>
    <row r="18" spans="1:9" s="24" customFormat="1" ht="21.95" customHeight="1" x14ac:dyDescent="0.2">
      <c r="A18" s="431"/>
      <c r="B18" s="153"/>
      <c r="C18" s="86"/>
      <c r="D18" s="86"/>
      <c r="E18" s="86"/>
      <c r="F18" s="86"/>
      <c r="G18" s="86"/>
      <c r="H18" s="420" t="str">
        <f t="shared" si="0"/>
        <v/>
      </c>
      <c r="I18" s="155"/>
    </row>
    <row r="19" spans="1:9" s="24" customFormat="1" ht="21.95" customHeight="1" x14ac:dyDescent="0.2">
      <c r="A19" s="431"/>
      <c r="B19" s="153"/>
      <c r="C19" s="86"/>
      <c r="D19" s="86"/>
      <c r="E19" s="86"/>
      <c r="F19" s="86"/>
      <c r="G19" s="86"/>
      <c r="H19" s="420" t="str">
        <f t="shared" si="0"/>
        <v/>
      </c>
      <c r="I19" s="155"/>
    </row>
    <row r="20" spans="1:9" s="24" customFormat="1" ht="21.95" customHeight="1" x14ac:dyDescent="0.2">
      <c r="A20" s="431"/>
      <c r="B20" s="153"/>
      <c r="C20" s="86"/>
      <c r="D20" s="86"/>
      <c r="E20" s="86"/>
      <c r="F20" s="86"/>
      <c r="G20" s="86"/>
      <c r="H20" s="420" t="str">
        <f t="shared" si="0"/>
        <v/>
      </c>
      <c r="I20" s="155"/>
    </row>
    <row r="21" spans="1:9" s="24" customFormat="1" ht="21.95" customHeight="1" x14ac:dyDescent="0.2">
      <c r="A21" s="431"/>
      <c r="B21" s="153"/>
      <c r="C21" s="86"/>
      <c r="D21" s="86"/>
      <c r="E21" s="86"/>
      <c r="F21" s="86"/>
      <c r="G21" s="86"/>
      <c r="H21" s="420" t="str">
        <f t="shared" si="0"/>
        <v/>
      </c>
      <c r="I21" s="155"/>
    </row>
    <row r="22" spans="1:9" s="24" customFormat="1" ht="21.95" customHeight="1" x14ac:dyDescent="0.2">
      <c r="A22" s="431"/>
      <c r="B22" s="153"/>
      <c r="C22" s="86"/>
      <c r="D22" s="86"/>
      <c r="E22" s="86"/>
      <c r="F22" s="86"/>
      <c r="G22" s="86"/>
      <c r="H22" s="420" t="str">
        <f t="shared" si="0"/>
        <v/>
      </c>
      <c r="I22" s="155"/>
    </row>
    <row r="23" spans="1:9" s="24" customFormat="1" ht="21.95" customHeight="1" x14ac:dyDescent="0.2">
      <c r="A23" s="431"/>
      <c r="B23" s="153"/>
      <c r="C23" s="86"/>
      <c r="D23" s="86"/>
      <c r="E23" s="86"/>
      <c r="F23" s="86"/>
      <c r="G23" s="86"/>
      <c r="H23" s="420" t="str">
        <f t="shared" si="0"/>
        <v/>
      </c>
      <c r="I23" s="155"/>
    </row>
    <row r="24" spans="1:9" s="24" customFormat="1" ht="21.95" customHeight="1" x14ac:dyDescent="0.2">
      <c r="A24" s="431"/>
      <c r="B24" s="153"/>
      <c r="C24" s="86"/>
      <c r="D24" s="86"/>
      <c r="E24" s="86"/>
      <c r="F24" s="86"/>
      <c r="G24" s="86"/>
      <c r="H24" s="420" t="str">
        <f t="shared" si="0"/>
        <v/>
      </c>
      <c r="I24" s="155"/>
    </row>
    <row r="25" spans="1:9" s="24" customFormat="1" ht="21.95" customHeight="1" x14ac:dyDescent="0.2">
      <c r="A25" s="431"/>
      <c r="B25" s="153"/>
      <c r="C25" s="86"/>
      <c r="D25" s="86"/>
      <c r="E25" s="86"/>
      <c r="F25" s="86"/>
      <c r="G25" s="86"/>
      <c r="H25" s="420" t="str">
        <f t="shared" si="0"/>
        <v/>
      </c>
      <c r="I25" s="155"/>
    </row>
    <row r="26" spans="1:9" s="24" customFormat="1" ht="21.95" customHeight="1" x14ac:dyDescent="0.2">
      <c r="A26" s="431"/>
      <c r="B26" s="153"/>
      <c r="C26" s="86"/>
      <c r="D26" s="86"/>
      <c r="E26" s="86"/>
      <c r="F26" s="86"/>
      <c r="G26" s="86"/>
      <c r="H26" s="420" t="str">
        <f t="shared" si="0"/>
        <v/>
      </c>
      <c r="I26" s="155"/>
    </row>
    <row r="27" spans="1:9" s="24" customFormat="1" ht="21.95" customHeight="1" x14ac:dyDescent="0.2">
      <c r="A27" s="431"/>
      <c r="B27" s="153"/>
      <c r="C27" s="86"/>
      <c r="D27" s="86"/>
      <c r="E27" s="86"/>
      <c r="F27" s="86"/>
      <c r="G27" s="86"/>
      <c r="H27" s="420" t="str">
        <f t="shared" si="0"/>
        <v/>
      </c>
      <c r="I27" s="155"/>
    </row>
    <row r="28" spans="1:9" s="24" customFormat="1" ht="21.95" customHeight="1" x14ac:dyDescent="0.2">
      <c r="A28" s="431"/>
      <c r="B28" s="153"/>
      <c r="C28" s="86"/>
      <c r="D28" s="86"/>
      <c r="E28" s="86"/>
      <c r="F28" s="86"/>
      <c r="G28" s="86"/>
      <c r="H28" s="420" t="str">
        <f t="shared" si="0"/>
        <v/>
      </c>
      <c r="I28" s="155"/>
    </row>
    <row r="29" spans="1:9" s="24" customFormat="1" ht="21.95" customHeight="1" x14ac:dyDescent="0.2">
      <c r="A29" s="431"/>
      <c r="B29" s="153"/>
      <c r="C29" s="86"/>
      <c r="D29" s="86"/>
      <c r="E29" s="86"/>
      <c r="F29" s="86"/>
      <c r="G29" s="86"/>
      <c r="H29" s="420" t="str">
        <f t="shared" si="0"/>
        <v/>
      </c>
      <c r="I29" s="155"/>
    </row>
    <row r="30" spans="1:9" s="24" customFormat="1" ht="21.95" customHeight="1" x14ac:dyDescent="0.2">
      <c r="A30" s="431"/>
      <c r="B30" s="153"/>
      <c r="C30" s="86"/>
      <c r="D30" s="86"/>
      <c r="E30" s="86"/>
      <c r="F30" s="86"/>
      <c r="G30" s="86"/>
      <c r="H30" s="420" t="str">
        <f t="shared" si="0"/>
        <v/>
      </c>
      <c r="I30" s="155"/>
    </row>
    <row r="31" spans="1:9" s="24" customFormat="1" ht="21.95" customHeight="1" x14ac:dyDescent="0.2">
      <c r="A31" s="431"/>
      <c r="B31" s="153"/>
      <c r="C31" s="86"/>
      <c r="D31" s="86"/>
      <c r="E31" s="86"/>
      <c r="F31" s="86"/>
      <c r="G31" s="86"/>
      <c r="H31" s="420" t="str">
        <f t="shared" si="0"/>
        <v/>
      </c>
      <c r="I31" s="155"/>
    </row>
    <row r="32" spans="1:9" s="24" customFormat="1" ht="21.95" customHeight="1" x14ac:dyDescent="0.2">
      <c r="A32" s="431"/>
      <c r="B32" s="153"/>
      <c r="C32" s="86"/>
      <c r="D32" s="86"/>
      <c r="E32" s="86"/>
      <c r="F32" s="86"/>
      <c r="G32" s="86"/>
      <c r="H32" s="420" t="str">
        <f t="shared" si="0"/>
        <v/>
      </c>
      <c r="I32" s="155"/>
    </row>
    <row r="33" spans="1:9" s="24" customFormat="1" ht="21.95" customHeight="1" x14ac:dyDescent="0.2">
      <c r="A33" s="431"/>
      <c r="B33" s="153"/>
      <c r="C33" s="86"/>
      <c r="D33" s="86"/>
      <c r="E33" s="86"/>
      <c r="F33" s="86"/>
      <c r="G33" s="86"/>
      <c r="H33" s="420" t="str">
        <f t="shared" si="0"/>
        <v/>
      </c>
      <c r="I33" s="155"/>
    </row>
    <row r="34" spans="1:9" s="24" customFormat="1" ht="21.95" customHeight="1" x14ac:dyDescent="0.2">
      <c r="A34" s="431"/>
      <c r="B34" s="153"/>
      <c r="C34" s="86"/>
      <c r="D34" s="86"/>
      <c r="E34" s="86"/>
      <c r="F34" s="86"/>
      <c r="G34" s="86"/>
      <c r="H34" s="420" t="str">
        <f t="shared" si="0"/>
        <v/>
      </c>
      <c r="I34" s="155"/>
    </row>
    <row r="35" spans="1:9" s="24" customFormat="1" ht="21.95" customHeight="1" x14ac:dyDescent="0.2">
      <c r="A35" s="431"/>
      <c r="B35" s="153"/>
      <c r="C35" s="86"/>
      <c r="D35" s="86"/>
      <c r="E35" s="86"/>
      <c r="F35" s="86"/>
      <c r="G35" s="86"/>
      <c r="H35" s="420" t="str">
        <f t="shared" si="0"/>
        <v/>
      </c>
      <c r="I35" s="155"/>
    </row>
    <row r="36" spans="1:9" s="24" customFormat="1" ht="21.95" customHeight="1" x14ac:dyDescent="0.2">
      <c r="A36" s="431"/>
      <c r="B36" s="153"/>
      <c r="C36" s="86"/>
      <c r="D36" s="86"/>
      <c r="E36" s="86"/>
      <c r="F36" s="86"/>
      <c r="G36" s="86"/>
      <c r="H36" s="420" t="str">
        <f t="shared" si="0"/>
        <v/>
      </c>
      <c r="I36" s="155"/>
    </row>
    <row r="37" spans="1:9" s="24" customFormat="1" ht="21.95" customHeight="1" x14ac:dyDescent="0.2">
      <c r="A37" s="431"/>
      <c r="B37" s="153"/>
      <c r="C37" s="86"/>
      <c r="D37" s="86"/>
      <c r="E37" s="86"/>
      <c r="F37" s="86"/>
      <c r="G37" s="86"/>
      <c r="H37" s="420" t="str">
        <f t="shared" si="0"/>
        <v/>
      </c>
      <c r="I37" s="155"/>
    </row>
    <row r="38" spans="1:9" s="24" customFormat="1" ht="21.95" customHeight="1" thickBot="1" x14ac:dyDescent="0.25">
      <c r="A38" s="432"/>
      <c r="B38" s="161"/>
      <c r="C38" s="160"/>
      <c r="D38" s="160"/>
      <c r="E38" s="160"/>
      <c r="F38" s="160"/>
      <c r="G38" s="160"/>
      <c r="H38" s="433" t="str">
        <f t="shared" si="0"/>
        <v/>
      </c>
      <c r="I38" s="163"/>
    </row>
    <row r="39" spans="1:9" s="24" customFormat="1" ht="18" customHeight="1" x14ac:dyDescent="0.2">
      <c r="A39" s="82"/>
      <c r="B39" s="68"/>
      <c r="C39" s="68"/>
      <c r="D39" s="68"/>
      <c r="E39" s="68"/>
      <c r="F39" s="68"/>
      <c r="G39" s="68"/>
      <c r="H39" s="68"/>
    </row>
    <row r="40" spans="1:9" s="24" customFormat="1" ht="18" customHeight="1" x14ac:dyDescent="0.2">
      <c r="A40" s="82"/>
      <c r="B40" s="68"/>
      <c r="C40" s="68"/>
      <c r="D40" s="68"/>
      <c r="E40" s="68"/>
      <c r="F40" s="68"/>
      <c r="G40" s="68"/>
      <c r="H40" s="68"/>
    </row>
    <row r="41" spans="1:9" s="24" customFormat="1" ht="18" customHeight="1" x14ac:dyDescent="0.2">
      <c r="A41" s="82"/>
      <c r="B41" s="68"/>
      <c r="C41" s="68"/>
      <c r="D41" s="68"/>
      <c r="E41" s="68"/>
      <c r="F41" s="68"/>
      <c r="G41" s="68"/>
      <c r="H41" s="68"/>
    </row>
    <row r="42" spans="1:9" s="24" customFormat="1" ht="18" customHeight="1" x14ac:dyDescent="0.2">
      <c r="A42" s="82"/>
      <c r="B42" s="68"/>
      <c r="C42" s="68"/>
      <c r="D42" s="68"/>
      <c r="E42" s="68"/>
      <c r="F42" s="68"/>
      <c r="G42" s="68"/>
      <c r="H42" s="68"/>
    </row>
    <row r="43" spans="1:9" s="24" customFormat="1" ht="18" customHeight="1" x14ac:dyDescent="0.2">
      <c r="A43" s="82"/>
      <c r="B43" s="68"/>
      <c r="C43" s="68"/>
      <c r="D43" s="68"/>
      <c r="E43" s="68"/>
      <c r="F43" s="68"/>
      <c r="G43" s="68"/>
      <c r="H43" s="68"/>
    </row>
    <row r="44" spans="1:9" s="24" customFormat="1" ht="18" customHeight="1" x14ac:dyDescent="0.2">
      <c r="A44" s="82"/>
      <c r="B44" s="68"/>
      <c r="C44" s="68"/>
      <c r="D44" s="68"/>
      <c r="E44" s="68"/>
      <c r="F44" s="68"/>
      <c r="G44" s="68"/>
      <c r="H44" s="68"/>
    </row>
    <row r="45" spans="1:9" s="24" customFormat="1" ht="18" customHeight="1" x14ac:dyDescent="0.2">
      <c r="A45" s="82"/>
      <c r="B45" s="68"/>
      <c r="C45" s="68"/>
      <c r="D45" s="68"/>
      <c r="E45" s="68"/>
      <c r="F45" s="68"/>
      <c r="G45" s="68"/>
      <c r="H45" s="68"/>
    </row>
    <row r="46" spans="1:9" s="24" customFormat="1" ht="18" customHeight="1" x14ac:dyDescent="0.2">
      <c r="A46" s="82"/>
      <c r="B46" s="68"/>
      <c r="C46" s="68"/>
      <c r="D46" s="68"/>
      <c r="E46" s="68"/>
      <c r="F46" s="68"/>
      <c r="G46" s="68"/>
      <c r="H46" s="68"/>
    </row>
    <row r="47" spans="1:9" s="35" customFormat="1" ht="15" customHeight="1" x14ac:dyDescent="0.2">
      <c r="A47" s="513"/>
      <c r="B47" s="513"/>
      <c r="C47" s="513"/>
      <c r="D47" s="513"/>
      <c r="E47" s="513"/>
      <c r="F47" s="513"/>
      <c r="G47" s="513"/>
      <c r="H47" s="513"/>
    </row>
    <row r="48" spans="1:9" s="35" customFormat="1" ht="15" customHeight="1" x14ac:dyDescent="0.2">
      <c r="A48" s="513"/>
      <c r="B48" s="513"/>
      <c r="C48" s="513"/>
      <c r="D48" s="513"/>
      <c r="E48" s="513"/>
      <c r="F48" s="513"/>
      <c r="G48" s="513"/>
      <c r="H48" s="513"/>
    </row>
    <row r="49" spans="1:8" s="35" customFormat="1" ht="15" customHeight="1" x14ac:dyDescent="0.2">
      <c r="A49" s="513"/>
      <c r="B49" s="513"/>
      <c r="C49" s="513"/>
      <c r="D49" s="513"/>
      <c r="E49" s="513"/>
      <c r="F49" s="513"/>
      <c r="G49" s="513"/>
      <c r="H49" s="513"/>
    </row>
    <row r="50" spans="1:8" s="35" customFormat="1" ht="15" customHeight="1" x14ac:dyDescent="0.2">
      <c r="A50" s="513"/>
      <c r="B50" s="513"/>
      <c r="C50" s="513"/>
      <c r="D50" s="513"/>
      <c r="E50" s="513"/>
      <c r="F50" s="513"/>
      <c r="G50" s="513"/>
      <c r="H50" s="513"/>
    </row>
    <row r="51" spans="1:8" s="35" customFormat="1" ht="15" customHeight="1" x14ac:dyDescent="0.2">
      <c r="A51" s="513"/>
      <c r="B51" s="513"/>
      <c r="C51" s="513"/>
      <c r="D51" s="513"/>
      <c r="E51" s="513"/>
      <c r="F51" s="513"/>
      <c r="G51" s="513"/>
      <c r="H51" s="513"/>
    </row>
    <row r="52" spans="1:8" s="35" customFormat="1" ht="15" customHeight="1" x14ac:dyDescent="0.2">
      <c r="A52" s="513"/>
      <c r="B52" s="513"/>
      <c r="C52" s="513"/>
      <c r="D52" s="513"/>
      <c r="E52" s="513"/>
      <c r="F52" s="513"/>
      <c r="G52" s="513"/>
      <c r="H52" s="513"/>
    </row>
    <row r="53" spans="1:8" x14ac:dyDescent="0.25">
      <c r="A53" s="3"/>
    </row>
    <row r="54" spans="1:8" x14ac:dyDescent="0.25">
      <c r="A54" s="3"/>
    </row>
    <row r="55" spans="1:8" x14ac:dyDescent="0.25">
      <c r="A55" s="3"/>
    </row>
    <row r="56" spans="1:8" x14ac:dyDescent="0.25">
      <c r="A56" s="3"/>
    </row>
    <row r="57" spans="1:8" x14ac:dyDescent="0.25">
      <c r="A57" s="3"/>
    </row>
    <row r="58" spans="1:8" x14ac:dyDescent="0.25">
      <c r="A58" s="3"/>
    </row>
    <row r="59" spans="1:8" x14ac:dyDescent="0.25">
      <c r="A59" s="3"/>
    </row>
    <row r="60" spans="1:8" x14ac:dyDescent="0.25">
      <c r="A60" s="3"/>
    </row>
    <row r="61" spans="1:8" x14ac:dyDescent="0.25">
      <c r="A61" s="3"/>
    </row>
    <row r="62" spans="1:8" x14ac:dyDescent="0.25">
      <c r="A62" s="3"/>
    </row>
    <row r="63" spans="1:8" x14ac:dyDescent="0.25">
      <c r="A63" s="3"/>
    </row>
    <row r="64" spans="1:8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  <row r="70" spans="1:1" x14ac:dyDescent="0.25">
      <c r="A70" s="3"/>
    </row>
    <row r="71" spans="1:1" x14ac:dyDescent="0.25">
      <c r="A71" s="3"/>
    </row>
    <row r="72" spans="1:1" x14ac:dyDescent="0.25">
      <c r="A72" s="3"/>
    </row>
    <row r="73" spans="1:1" x14ac:dyDescent="0.25">
      <c r="A73" s="3"/>
    </row>
    <row r="74" spans="1:1" x14ac:dyDescent="0.25">
      <c r="A74" s="3"/>
    </row>
    <row r="75" spans="1:1" x14ac:dyDescent="0.25">
      <c r="A75" s="3"/>
    </row>
    <row r="76" spans="1:1" x14ac:dyDescent="0.25">
      <c r="A76" s="3"/>
    </row>
    <row r="77" spans="1:1" x14ac:dyDescent="0.25">
      <c r="A77" s="3"/>
    </row>
    <row r="78" spans="1:1" x14ac:dyDescent="0.25">
      <c r="A78" s="3"/>
    </row>
    <row r="79" spans="1:1" x14ac:dyDescent="0.25">
      <c r="A79" s="3"/>
    </row>
    <row r="80" spans="1:1" x14ac:dyDescent="0.25">
      <c r="A80" s="3"/>
    </row>
    <row r="81" spans="1:1" x14ac:dyDescent="0.25">
      <c r="A81" s="3"/>
    </row>
    <row r="82" spans="1:1" x14ac:dyDescent="0.25">
      <c r="A82" s="3"/>
    </row>
    <row r="83" spans="1:1" x14ac:dyDescent="0.25">
      <c r="A83" s="3"/>
    </row>
    <row r="84" spans="1:1" x14ac:dyDescent="0.25">
      <c r="A84" s="3"/>
    </row>
    <row r="85" spans="1:1" x14ac:dyDescent="0.25">
      <c r="A85" s="3"/>
    </row>
    <row r="86" spans="1:1" x14ac:dyDescent="0.25">
      <c r="A86" s="3"/>
    </row>
    <row r="87" spans="1:1" x14ac:dyDescent="0.25">
      <c r="A87" s="3"/>
    </row>
  </sheetData>
  <sheetProtection algorithmName="SHA-512" hashValue="N+EBrV5ztp0mvDzwoMLJALgk8H80nZV3w+2zCe0GF/Kq5pWqW4ShUcUihUstLJdBRiZQnvNfJ3G0CsX1YBytUg==" saltValue="Wj4VDZ8Cip1N9qXRFJtWtQ==" spinCount="100000" sheet="1" selectLockedCells="1"/>
  <mergeCells count="3">
    <mergeCell ref="A47:H52"/>
    <mergeCell ref="A8:B8"/>
    <mergeCell ref="D8:H8"/>
  </mergeCells>
  <phoneticPr fontId="0" type="noConversion"/>
  <dataValidations count="1">
    <dataValidation type="list" allowBlank="1" showInputMessage="1" sqref="H10:H38" xr:uid="{79762F01-9EAA-4BC7-B16C-C299DF1D9C49}">
      <formula1>$H$1:$H$5</formula1>
    </dataValidation>
  </dataValidations>
  <printOptions horizontalCentered="1"/>
  <pageMargins left="0" right="0" top="0.59055118110236227" bottom="0.43307086614173229" header="0.51181102362204722" footer="0.31496062992125984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>
      <selection activeCell="N1" sqref="N1"/>
    </sheetView>
  </sheetViews>
  <sheetFormatPr defaultRowHeight="12.75" x14ac:dyDescent="0.2"/>
  <sheetData/>
  <pageMargins left="0.7" right="0.7" top="0.75" bottom="0.75" header="0.3" footer="0.3"/>
  <pageSetup paperSize="9" scale="75" orientation="portrait" r:id="rId1"/>
  <colBreaks count="1" manualBreakCount="1">
    <brk id="12" max="6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980"/>
  <sheetViews>
    <sheetView tabSelected="1" zoomScaleNormal="100" workbookViewId="0">
      <selection activeCell="B18" sqref="B18:E18"/>
    </sheetView>
  </sheetViews>
  <sheetFormatPr defaultColWidth="9.140625" defaultRowHeight="12.75" x14ac:dyDescent="0.2"/>
  <cols>
    <col min="1" max="1" width="19.7109375" style="7" customWidth="1"/>
    <col min="2" max="2" width="8.7109375" style="7" customWidth="1"/>
    <col min="3" max="3" width="11" style="7" customWidth="1"/>
    <col min="4" max="4" width="10.140625" style="7" customWidth="1"/>
    <col min="5" max="5" width="16.140625" style="7" customWidth="1"/>
    <col min="6" max="6" width="17" style="7" customWidth="1"/>
    <col min="7" max="7" width="10.85546875" style="7" customWidth="1"/>
    <col min="8" max="8" width="4.28515625" style="7" customWidth="1"/>
    <col min="9" max="9" width="9.42578125" style="7" customWidth="1"/>
    <col min="10" max="11" width="10.42578125" style="7" customWidth="1"/>
    <col min="12" max="12" width="4.7109375" style="7" customWidth="1"/>
    <col min="13" max="13" width="17.140625" style="7" customWidth="1"/>
    <col min="14" max="16384" width="9.140625" style="7"/>
  </cols>
  <sheetData>
    <row r="1" spans="1:14" s="9" customFormat="1" ht="18" x14ac:dyDescent="0.25">
      <c r="E1" s="10"/>
      <c r="J1" s="7"/>
      <c r="K1" s="7"/>
      <c r="M1" s="7" t="s">
        <v>343</v>
      </c>
    </row>
    <row r="2" spans="1:14" s="9" customFormat="1" ht="18" x14ac:dyDescent="0.25">
      <c r="C2" s="10"/>
      <c r="E2" s="10" t="s">
        <v>115</v>
      </c>
    </row>
    <row r="3" spans="1:14" s="9" customFormat="1" ht="18" x14ac:dyDescent="0.25">
      <c r="C3" s="10"/>
      <c r="E3" s="10" t="s">
        <v>116</v>
      </c>
      <c r="N3" s="14"/>
    </row>
    <row r="4" spans="1:14" s="9" customFormat="1" ht="18" x14ac:dyDescent="0.25">
      <c r="C4" s="10"/>
    </row>
    <row r="5" spans="1:14" x14ac:dyDescent="0.2">
      <c r="B5" s="94"/>
      <c r="E5" s="94"/>
      <c r="F5" s="72" t="s">
        <v>70</v>
      </c>
      <c r="G5" s="84"/>
      <c r="H5" s="58" t="s">
        <v>23</v>
      </c>
      <c r="I5" s="243"/>
      <c r="J5" s="245"/>
      <c r="K5" s="245"/>
      <c r="L5" s="55"/>
      <c r="M5" s="85">
        <v>20</v>
      </c>
    </row>
    <row r="6" spans="1:14" s="9" customFormat="1" ht="18" x14ac:dyDescent="0.25">
      <c r="C6" s="10"/>
    </row>
    <row r="7" spans="1:14" x14ac:dyDescent="0.2">
      <c r="A7" s="7" t="s">
        <v>3</v>
      </c>
      <c r="B7" s="470" t="s">
        <v>346</v>
      </c>
      <c r="C7" s="471"/>
      <c r="E7" s="93" t="s">
        <v>347</v>
      </c>
      <c r="F7" s="55"/>
      <c r="G7" s="93" t="s">
        <v>351</v>
      </c>
      <c r="H7" s="247"/>
      <c r="I7" s="57"/>
      <c r="J7" s="55"/>
      <c r="K7" s="55"/>
      <c r="L7" s="56"/>
      <c r="M7" s="55"/>
    </row>
    <row r="8" spans="1:14" x14ac:dyDescent="0.2">
      <c r="B8" s="93"/>
      <c r="C8"/>
      <c r="E8" s="93"/>
      <c r="F8" s="55"/>
      <c r="G8" s="93"/>
      <c r="H8" s="247"/>
      <c r="I8" s="57"/>
      <c r="J8" s="55"/>
      <c r="K8" s="55"/>
      <c r="L8" s="56"/>
      <c r="M8" s="55"/>
    </row>
    <row r="9" spans="1:14" x14ac:dyDescent="0.2">
      <c r="B9" s="93" t="s">
        <v>112</v>
      </c>
      <c r="C9" s="93"/>
      <c r="D9" s="93"/>
      <c r="E9" s="93" t="s">
        <v>192</v>
      </c>
      <c r="F9" s="55"/>
      <c r="G9" s="516" t="s">
        <v>352</v>
      </c>
      <c r="H9" s="57"/>
      <c r="I9" s="56"/>
      <c r="J9" s="56"/>
      <c r="K9" s="56"/>
      <c r="L9" s="56"/>
      <c r="M9" s="55"/>
    </row>
    <row r="10" spans="1:14" x14ac:dyDescent="0.2">
      <c r="B10" s="93"/>
      <c r="F10" s="55"/>
      <c r="G10" s="55"/>
      <c r="H10" s="57"/>
      <c r="I10" s="56"/>
      <c r="J10" s="56"/>
      <c r="K10" s="56"/>
      <c r="L10" s="56"/>
      <c r="M10" s="55"/>
    </row>
    <row r="11" spans="1:14" x14ac:dyDescent="0.2">
      <c r="B11" s="470" t="s">
        <v>348</v>
      </c>
      <c r="C11" s="471"/>
      <c r="E11" s="93" t="s">
        <v>349</v>
      </c>
      <c r="F11" s="55"/>
      <c r="G11" s="55"/>
      <c r="H11" s="57"/>
      <c r="I11" s="56"/>
      <c r="J11" s="56"/>
      <c r="K11" s="56"/>
      <c r="L11" s="56"/>
      <c r="M11" s="55"/>
    </row>
    <row r="12" spans="1:14" x14ac:dyDescent="0.2">
      <c r="B12" s="93"/>
      <c r="F12" s="55"/>
      <c r="G12" s="55"/>
      <c r="H12" s="57"/>
      <c r="I12" s="56"/>
      <c r="J12" s="56"/>
      <c r="K12" s="56"/>
      <c r="L12" s="56"/>
      <c r="M12" s="55"/>
    </row>
    <row r="13" spans="1:14" x14ac:dyDescent="0.2">
      <c r="B13" s="516" t="s">
        <v>227</v>
      </c>
      <c r="E13" s="516" t="s">
        <v>228</v>
      </c>
      <c r="F13" s="55"/>
      <c r="G13" s="55"/>
      <c r="H13" s="55"/>
      <c r="I13" s="55"/>
      <c r="J13" s="55"/>
      <c r="K13" s="55"/>
      <c r="L13" s="55"/>
      <c r="M13" s="55"/>
    </row>
    <row r="14" spans="1:14" x14ac:dyDescent="0.2">
      <c r="A14" s="7" t="s">
        <v>27</v>
      </c>
      <c r="B14" s="473" t="s">
        <v>350</v>
      </c>
      <c r="C14" s="474"/>
      <c r="D14" s="475"/>
      <c r="E14" s="475"/>
      <c r="F14" s="55"/>
      <c r="G14" s="55"/>
      <c r="H14" s="55"/>
      <c r="I14" s="55"/>
      <c r="J14" s="55"/>
      <c r="K14" s="55"/>
      <c r="L14" s="55"/>
      <c r="M14" s="55"/>
    </row>
    <row r="15" spans="1:14" ht="10.5" customHeight="1" x14ac:dyDescent="0.2">
      <c r="A15" s="55"/>
      <c r="B15" s="59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</row>
    <row r="16" spans="1:14" ht="10.5" customHeight="1" x14ac:dyDescent="0.2"/>
    <row r="17" spans="1:20" s="14" customFormat="1" ht="18" customHeight="1" x14ac:dyDescent="0.2">
      <c r="A17" s="13" t="s">
        <v>5</v>
      </c>
      <c r="D17" s="15"/>
      <c r="E17" s="15"/>
    </row>
    <row r="18" spans="1:20" ht="12.2" customHeight="1" x14ac:dyDescent="0.2">
      <c r="A18" s="6" t="s">
        <v>6</v>
      </c>
      <c r="B18" s="476"/>
      <c r="C18" s="477"/>
      <c r="D18" s="477"/>
      <c r="E18" s="477"/>
      <c r="F18" s="479" t="s">
        <v>36</v>
      </c>
      <c r="G18" s="479"/>
      <c r="H18" s="485"/>
      <c r="I18" s="485"/>
      <c r="J18" s="485"/>
      <c r="K18" s="485"/>
      <c r="L18" s="485"/>
      <c r="M18" s="485"/>
      <c r="N18" s="16"/>
    </row>
    <row r="19" spans="1:20" ht="12.2" customHeight="1" x14ac:dyDescent="0.2">
      <c r="A19" s="6" t="s">
        <v>7</v>
      </c>
      <c r="B19" s="476"/>
      <c r="C19" s="477"/>
      <c r="D19" s="477"/>
      <c r="E19" s="477"/>
      <c r="F19" s="486" t="s">
        <v>37</v>
      </c>
      <c r="G19" s="488"/>
      <c r="H19" s="476"/>
      <c r="I19" s="477"/>
      <c r="J19" s="477"/>
      <c r="K19" s="477"/>
      <c r="L19" s="477"/>
      <c r="M19" s="478"/>
      <c r="N19" s="11"/>
      <c r="O19" s="11"/>
      <c r="P19" s="11"/>
      <c r="S19" s="11"/>
      <c r="T19" s="11"/>
    </row>
    <row r="20" spans="1:20" ht="12.2" customHeight="1" x14ac:dyDescent="0.2">
      <c r="A20" s="6" t="s">
        <v>8</v>
      </c>
      <c r="B20" s="485"/>
      <c r="C20" s="485"/>
      <c r="D20" s="485"/>
      <c r="E20" s="485"/>
      <c r="F20" s="479" t="s">
        <v>4</v>
      </c>
      <c r="G20" s="479"/>
      <c r="H20" s="485"/>
      <c r="I20" s="485"/>
      <c r="J20" s="485"/>
      <c r="K20" s="485"/>
      <c r="L20" s="485"/>
      <c r="M20" s="485"/>
    </row>
    <row r="21" spans="1:20" ht="12.2" customHeight="1" x14ac:dyDescent="0.2">
      <c r="A21" s="6" t="s">
        <v>17</v>
      </c>
      <c r="B21" s="489"/>
      <c r="C21" s="485"/>
      <c r="D21" s="485"/>
      <c r="E21" s="485"/>
      <c r="F21" s="479"/>
      <c r="G21" s="479"/>
      <c r="H21" s="476"/>
      <c r="I21" s="477"/>
      <c r="J21" s="477"/>
      <c r="K21" s="477"/>
      <c r="L21" s="477"/>
      <c r="M21" s="478"/>
    </row>
    <row r="22" spans="1:20" s="17" customFormat="1" ht="12.2" customHeight="1" x14ac:dyDescent="0.2">
      <c r="A22" s="60"/>
      <c r="B22" s="61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</row>
    <row r="23" spans="1:20" ht="7.5" customHeight="1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</row>
    <row r="24" spans="1:20" s="17" customFormat="1" ht="13.5" customHeight="1" x14ac:dyDescent="0.25">
      <c r="A24" s="91" t="s">
        <v>15</v>
      </c>
      <c r="B24" s="18"/>
      <c r="C24" s="17" t="s">
        <v>28</v>
      </c>
      <c r="D24" s="19"/>
      <c r="F24" s="60"/>
      <c r="G24" s="20" t="s">
        <v>10</v>
      </c>
      <c r="H24" s="472"/>
      <c r="I24" s="472"/>
      <c r="J24" s="472"/>
      <c r="K24" s="472"/>
      <c r="L24" s="472"/>
      <c r="M24" s="472"/>
      <c r="O24" s="20"/>
      <c r="T24" s="21"/>
    </row>
    <row r="25" spans="1:20" s="17" customFormat="1" ht="12" customHeight="1" x14ac:dyDescent="0.25">
      <c r="A25" s="91"/>
      <c r="B25" s="18"/>
      <c r="C25" s="18"/>
      <c r="D25" s="19"/>
      <c r="E25" s="60"/>
      <c r="F25" s="19"/>
      <c r="G25" s="19"/>
      <c r="H25" s="60"/>
      <c r="I25" s="60"/>
      <c r="J25" s="60"/>
      <c r="K25" s="60"/>
      <c r="L25" s="60"/>
      <c r="M25" s="60"/>
      <c r="O25" s="20"/>
      <c r="T25" s="21"/>
    </row>
    <row r="26" spans="1:20" s="17" customFormat="1" ht="12" customHeight="1" x14ac:dyDescent="0.2">
      <c r="B26" s="60"/>
      <c r="C26" s="60"/>
      <c r="D26" s="60"/>
      <c r="E26" s="62"/>
      <c r="F26" s="19"/>
      <c r="G26" s="60"/>
      <c r="H26" s="60"/>
      <c r="I26" s="60"/>
      <c r="J26" s="60"/>
      <c r="K26" s="60"/>
      <c r="L26" s="60"/>
      <c r="M26" s="60"/>
      <c r="O26" s="20"/>
    </row>
    <row r="27" spans="1:20" s="17" customFormat="1" ht="15" customHeight="1" x14ac:dyDescent="0.25">
      <c r="A27" s="92" t="s">
        <v>9</v>
      </c>
      <c r="B27" s="60"/>
      <c r="C27" s="17" t="s">
        <v>14</v>
      </c>
      <c r="D27" s="60"/>
      <c r="E27" s="20" t="s">
        <v>353</v>
      </c>
      <c r="F27" s="60"/>
      <c r="G27" s="20" t="s">
        <v>10</v>
      </c>
      <c r="H27" s="472"/>
      <c r="I27" s="472"/>
      <c r="J27" s="472"/>
      <c r="K27" s="472"/>
      <c r="L27" s="472"/>
      <c r="M27" s="472"/>
      <c r="O27" s="20"/>
    </row>
    <row r="28" spans="1:20" s="17" customFormat="1" ht="12" customHeight="1" x14ac:dyDescent="0.25">
      <c r="A28" s="92"/>
      <c r="B28" s="60"/>
      <c r="C28" s="60"/>
      <c r="D28" s="60"/>
      <c r="E28" s="62"/>
      <c r="F28" s="60"/>
      <c r="G28" s="62"/>
      <c r="H28" s="18"/>
      <c r="I28" s="18"/>
      <c r="J28" s="18"/>
      <c r="K28" s="18"/>
      <c r="L28" s="18"/>
      <c r="M28" s="18"/>
      <c r="O28" s="20"/>
    </row>
    <row r="29" spans="1:20" s="17" customFormat="1" ht="12" customHeight="1" x14ac:dyDescent="0.25">
      <c r="A29" s="92"/>
      <c r="B29" s="60"/>
      <c r="C29" s="60"/>
      <c r="D29" s="60"/>
      <c r="E29" s="62"/>
      <c r="F29" s="60"/>
      <c r="G29" s="62"/>
      <c r="H29" s="60"/>
      <c r="I29" s="60"/>
      <c r="J29" s="60"/>
      <c r="K29" s="60"/>
      <c r="L29" s="60"/>
      <c r="M29" s="60"/>
      <c r="O29" s="20"/>
    </row>
    <row r="30" spans="1:20" s="17" customFormat="1" ht="15" customHeight="1" x14ac:dyDescent="0.25">
      <c r="A30" s="92" t="s">
        <v>20</v>
      </c>
      <c r="B30" s="60"/>
      <c r="C30" s="17" t="s">
        <v>22</v>
      </c>
      <c r="D30" s="60"/>
      <c r="E30" s="17" t="s">
        <v>21</v>
      </c>
      <c r="F30" s="60"/>
      <c r="G30" s="17" t="s">
        <v>10</v>
      </c>
      <c r="H30" s="469"/>
      <c r="I30" s="469"/>
      <c r="J30" s="469"/>
      <c r="K30" s="469"/>
      <c r="L30" s="469"/>
      <c r="M30" s="469"/>
      <c r="O30" s="20"/>
    </row>
    <row r="31" spans="1:20" s="17" customFormat="1" ht="12" customHeight="1" x14ac:dyDescent="0.25">
      <c r="A31" s="92"/>
      <c r="B31" s="60"/>
      <c r="C31" s="60"/>
      <c r="D31" s="60"/>
      <c r="E31" s="60"/>
      <c r="F31" s="60"/>
      <c r="G31" s="62"/>
      <c r="H31" s="60"/>
      <c r="I31" s="60"/>
      <c r="J31" s="60"/>
      <c r="K31" s="60"/>
      <c r="L31" s="60"/>
      <c r="M31" s="60"/>
      <c r="O31" s="20"/>
    </row>
    <row r="32" spans="1:20" ht="12" customHeight="1" x14ac:dyDescent="0.2">
      <c r="A32" s="93"/>
      <c r="B32" s="55"/>
      <c r="C32" s="55"/>
      <c r="D32" s="55"/>
      <c r="E32" s="64"/>
      <c r="F32" s="55"/>
      <c r="G32" s="64"/>
      <c r="H32" s="55"/>
      <c r="I32" s="55"/>
      <c r="J32" s="55"/>
      <c r="K32" s="55"/>
      <c r="L32" s="55"/>
      <c r="M32" s="55"/>
      <c r="O32" s="22"/>
    </row>
    <row r="33" spans="1:20" ht="15" customHeight="1" x14ac:dyDescent="0.2">
      <c r="A33" s="63"/>
      <c r="B33" s="55"/>
      <c r="C33" s="55"/>
      <c r="D33" s="55"/>
      <c r="E33" s="64"/>
      <c r="F33" s="55"/>
      <c r="G33" s="64"/>
      <c r="H33" s="55"/>
      <c r="I33" s="55"/>
      <c r="J33" s="55"/>
      <c r="K33" s="55"/>
      <c r="L33" s="55"/>
      <c r="M33" s="55"/>
      <c r="O33" s="22"/>
    </row>
    <row r="34" spans="1:20" ht="6.75" customHeight="1" x14ac:dyDescent="0.2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</row>
    <row r="35" spans="1:20" ht="12.2" customHeight="1" x14ac:dyDescent="0.2">
      <c r="A35" s="486" t="s">
        <v>11</v>
      </c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8"/>
    </row>
    <row r="36" spans="1:20" ht="12.2" customHeight="1" x14ac:dyDescent="0.2">
      <c r="A36" s="496"/>
      <c r="B36" s="496"/>
      <c r="C36" s="496"/>
      <c r="D36" s="496"/>
      <c r="E36" s="496"/>
      <c r="F36" s="496"/>
      <c r="G36" s="496"/>
      <c r="H36" s="496"/>
      <c r="I36" s="496"/>
      <c r="J36" s="496"/>
      <c r="K36" s="496"/>
      <c r="L36" s="496"/>
      <c r="M36" s="496"/>
      <c r="N36" s="23"/>
      <c r="O36" s="23"/>
      <c r="P36" s="23"/>
      <c r="S36" s="23"/>
      <c r="T36" s="23"/>
    </row>
    <row r="37" spans="1:20" ht="12.2" customHeight="1" x14ac:dyDescent="0.2">
      <c r="A37" s="496"/>
      <c r="B37" s="496"/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23"/>
      <c r="O37" s="23"/>
      <c r="P37" s="23"/>
      <c r="S37" s="23"/>
      <c r="T37" s="23"/>
    </row>
    <row r="38" spans="1:20" ht="12.2" customHeight="1" x14ac:dyDescent="0.2">
      <c r="A38" s="496"/>
      <c r="B38" s="496"/>
      <c r="C38" s="496"/>
      <c r="D38" s="496"/>
      <c r="E38" s="496"/>
      <c r="F38" s="496"/>
      <c r="G38" s="496"/>
      <c r="H38" s="496"/>
      <c r="I38" s="496"/>
      <c r="J38" s="496"/>
      <c r="K38" s="496"/>
      <c r="L38" s="496"/>
      <c r="M38" s="496"/>
      <c r="N38" s="23"/>
      <c r="O38" s="23"/>
      <c r="P38" s="23"/>
      <c r="S38" s="23"/>
      <c r="T38" s="23"/>
    </row>
    <row r="39" spans="1:20" ht="12.2" customHeight="1" x14ac:dyDescent="0.2">
      <c r="A39" s="6" t="s">
        <v>12</v>
      </c>
      <c r="B39" s="480"/>
      <c r="C39" s="481"/>
      <c r="D39" s="482"/>
      <c r="E39" s="6" t="s">
        <v>4</v>
      </c>
      <c r="F39" s="242"/>
      <c r="G39" s="88" t="s">
        <v>114</v>
      </c>
      <c r="H39" s="480"/>
      <c r="I39" s="481"/>
      <c r="J39" s="481"/>
      <c r="K39" s="481"/>
      <c r="L39" s="481"/>
      <c r="M39" s="482"/>
    </row>
    <row r="40" spans="1:20" ht="12.2" customHeight="1" x14ac:dyDescent="0.2">
      <c r="A40" s="90" t="s">
        <v>13</v>
      </c>
      <c r="B40" s="476"/>
      <c r="C40" s="477"/>
      <c r="D40" s="477"/>
      <c r="E40" s="477"/>
      <c r="F40" s="477"/>
      <c r="G40" s="477"/>
      <c r="H40" s="477"/>
      <c r="I40" s="477"/>
      <c r="J40" s="477"/>
      <c r="K40" s="477"/>
      <c r="L40" s="477"/>
      <c r="M40" s="478"/>
    </row>
    <row r="41" spans="1:20" ht="12.2" customHeight="1" x14ac:dyDescent="0.2">
      <c r="A41" s="483" t="s">
        <v>16</v>
      </c>
      <c r="B41" s="490"/>
      <c r="C41" s="491"/>
      <c r="D41" s="491"/>
      <c r="E41" s="491"/>
      <c r="F41" s="491"/>
      <c r="G41" s="491"/>
      <c r="H41" s="491"/>
      <c r="I41" s="491"/>
      <c r="J41" s="491"/>
      <c r="K41" s="491"/>
      <c r="L41" s="491"/>
      <c r="M41" s="492"/>
    </row>
    <row r="42" spans="1:20" ht="14.25" customHeight="1" x14ac:dyDescent="0.2">
      <c r="A42" s="484"/>
      <c r="B42" s="493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5"/>
    </row>
    <row r="43" spans="1:20" s="27" customFormat="1" ht="51" hidden="1" x14ac:dyDescent="0.2">
      <c r="A43" s="114"/>
      <c r="B43" s="106" t="s">
        <v>50</v>
      </c>
      <c r="C43" s="107" t="s">
        <v>51</v>
      </c>
      <c r="D43" s="107" t="s">
        <v>52</v>
      </c>
      <c r="E43" s="107" t="s">
        <v>53</v>
      </c>
      <c r="F43" s="110" t="s">
        <v>125</v>
      </c>
      <c r="G43" s="110" t="s">
        <v>126</v>
      </c>
      <c r="H43" s="110" t="s">
        <v>127</v>
      </c>
      <c r="I43" s="110" t="s">
        <v>128</v>
      </c>
      <c r="J43" s="26"/>
      <c r="K43" s="26"/>
      <c r="L43" s="26"/>
      <c r="M43" s="26"/>
    </row>
    <row r="44" spans="1:20" s="27" customFormat="1" hidden="1" x14ac:dyDescent="0.2">
      <c r="A44" s="97" t="str">
        <f t="shared" ref="A44:A107" si="0">TEXT(C44,"000")&amp;TEXT(D44,"000")</f>
        <v>012020</v>
      </c>
      <c r="B44" s="231" t="s">
        <v>214</v>
      </c>
      <c r="C44" s="232" t="s">
        <v>54</v>
      </c>
      <c r="D44" s="232">
        <v>20</v>
      </c>
      <c r="E44" s="109">
        <v>70</v>
      </c>
      <c r="F44" s="235">
        <v>55</v>
      </c>
      <c r="G44" s="238">
        <v>55</v>
      </c>
      <c r="H44" s="238">
        <v>55</v>
      </c>
      <c r="I44" s="238">
        <v>60</v>
      </c>
      <c r="J44" s="105"/>
      <c r="K44" s="105"/>
      <c r="L44" s="26"/>
      <c r="M44" s="26"/>
    </row>
    <row r="45" spans="1:20" s="27" customFormat="1" hidden="1" x14ac:dyDescent="0.2">
      <c r="A45" s="97" t="str">
        <f t="shared" si="0"/>
        <v>015020</v>
      </c>
      <c r="B45" s="231" t="s">
        <v>38</v>
      </c>
      <c r="C45" s="231" t="s">
        <v>40</v>
      </c>
      <c r="D45" s="232">
        <v>20</v>
      </c>
      <c r="E45" s="109">
        <v>70</v>
      </c>
      <c r="F45" s="235">
        <v>55</v>
      </c>
      <c r="G45" s="238">
        <v>55</v>
      </c>
      <c r="H45" s="238">
        <v>55</v>
      </c>
      <c r="I45" s="238">
        <v>75</v>
      </c>
      <c r="J45" s="105"/>
      <c r="K45" s="105"/>
      <c r="L45" s="26"/>
      <c r="M45" s="26"/>
    </row>
    <row r="46" spans="1:20" s="27" customFormat="1" hidden="1" x14ac:dyDescent="0.2">
      <c r="A46" s="97" t="str">
        <f t="shared" si="0"/>
        <v>018020</v>
      </c>
      <c r="B46" s="231" t="s">
        <v>39</v>
      </c>
      <c r="C46" s="232">
        <v>18</v>
      </c>
      <c r="D46" s="232">
        <v>20</v>
      </c>
      <c r="E46" s="109">
        <v>70</v>
      </c>
      <c r="F46" s="235">
        <v>55</v>
      </c>
      <c r="G46" s="238">
        <v>55</v>
      </c>
      <c r="H46" s="238">
        <v>55</v>
      </c>
      <c r="I46" s="238">
        <v>90</v>
      </c>
      <c r="J46" s="105"/>
      <c r="K46" s="105"/>
      <c r="L46" s="26"/>
      <c r="M46" s="26"/>
    </row>
    <row r="47" spans="1:20" s="27" customFormat="1" hidden="1" x14ac:dyDescent="0.2">
      <c r="A47" s="97" t="str">
        <f t="shared" si="0"/>
        <v>022020</v>
      </c>
      <c r="B47" s="231" t="s">
        <v>40</v>
      </c>
      <c r="C47" s="232">
        <v>22</v>
      </c>
      <c r="D47" s="232">
        <v>20</v>
      </c>
      <c r="E47" s="109">
        <v>76</v>
      </c>
      <c r="F47" s="235">
        <v>63</v>
      </c>
      <c r="G47" s="238">
        <v>63</v>
      </c>
      <c r="H47" s="238">
        <v>66</v>
      </c>
      <c r="I47" s="238">
        <v>110</v>
      </c>
      <c r="J47" s="105"/>
      <c r="K47" s="105"/>
      <c r="L47" s="26"/>
      <c r="M47" s="26"/>
    </row>
    <row r="48" spans="1:20" s="27" customFormat="1" hidden="1" x14ac:dyDescent="0.2">
      <c r="A48" s="97" t="str">
        <f t="shared" si="0"/>
        <v>028020</v>
      </c>
      <c r="B48" s="231" t="s">
        <v>41</v>
      </c>
      <c r="C48" s="232">
        <v>28</v>
      </c>
      <c r="D48" s="232">
        <v>20</v>
      </c>
      <c r="E48" s="109">
        <v>76</v>
      </c>
      <c r="F48" s="235">
        <v>63</v>
      </c>
      <c r="G48" s="238">
        <v>63</v>
      </c>
      <c r="H48" s="238">
        <v>84</v>
      </c>
      <c r="I48" s="238">
        <v>140</v>
      </c>
      <c r="J48" s="105"/>
      <c r="K48" s="105"/>
      <c r="L48" s="26"/>
      <c r="M48" s="26"/>
    </row>
    <row r="49" spans="1:13" s="27" customFormat="1" hidden="1" x14ac:dyDescent="0.2">
      <c r="A49" s="97" t="str">
        <f t="shared" si="0"/>
        <v>035020</v>
      </c>
      <c r="B49" s="231" t="s">
        <v>42</v>
      </c>
      <c r="C49" s="232">
        <v>35</v>
      </c>
      <c r="D49" s="232">
        <v>20</v>
      </c>
      <c r="E49" s="109">
        <v>86</v>
      </c>
      <c r="F49" s="235">
        <v>68</v>
      </c>
      <c r="G49" s="238">
        <v>88</v>
      </c>
      <c r="H49" s="238">
        <v>105</v>
      </c>
      <c r="I49" s="238">
        <v>175</v>
      </c>
      <c r="J49" s="105"/>
      <c r="K49" s="105"/>
      <c r="L49" s="26"/>
      <c r="M49" s="26"/>
    </row>
    <row r="50" spans="1:13" s="27" customFormat="1" hidden="1" x14ac:dyDescent="0.2">
      <c r="A50" s="97" t="str">
        <f t="shared" si="0"/>
        <v>042020</v>
      </c>
      <c r="B50" s="231" t="s">
        <v>43</v>
      </c>
      <c r="C50" s="232">
        <v>42</v>
      </c>
      <c r="D50" s="232">
        <v>20</v>
      </c>
      <c r="E50" s="109">
        <v>96</v>
      </c>
      <c r="F50" s="235">
        <v>73</v>
      </c>
      <c r="G50" s="238">
        <v>105</v>
      </c>
      <c r="H50" s="238">
        <v>126</v>
      </c>
      <c r="I50" s="238">
        <v>210</v>
      </c>
      <c r="J50" s="105"/>
      <c r="K50" s="105"/>
      <c r="L50" s="26"/>
      <c r="M50" s="26"/>
    </row>
    <row r="51" spans="1:13" s="27" customFormat="1" hidden="1" x14ac:dyDescent="0.2">
      <c r="A51" s="97" t="str">
        <f t="shared" si="0"/>
        <v>048020</v>
      </c>
      <c r="B51" s="231"/>
      <c r="C51" s="232">
        <v>48</v>
      </c>
      <c r="D51" s="232">
        <v>20</v>
      </c>
      <c r="E51" s="109">
        <v>96</v>
      </c>
      <c r="F51" s="235">
        <v>73</v>
      </c>
      <c r="G51" s="238">
        <v>120</v>
      </c>
      <c r="H51" s="238">
        <v>144</v>
      </c>
      <c r="I51" s="238">
        <v>240</v>
      </c>
      <c r="J51" s="105"/>
      <c r="K51" s="105"/>
      <c r="L51" s="26"/>
      <c r="M51" s="26"/>
    </row>
    <row r="52" spans="1:13" s="27" customFormat="1" hidden="1" x14ac:dyDescent="0.2">
      <c r="A52" s="97" t="str">
        <f t="shared" si="0"/>
        <v>054020</v>
      </c>
      <c r="B52" s="231"/>
      <c r="C52" s="232">
        <v>54</v>
      </c>
      <c r="D52" s="232">
        <v>20</v>
      </c>
      <c r="E52" s="109">
        <v>106</v>
      </c>
      <c r="F52" s="235">
        <v>78</v>
      </c>
      <c r="G52" s="238">
        <v>135</v>
      </c>
      <c r="H52" s="238">
        <v>162</v>
      </c>
      <c r="I52" s="238">
        <v>270</v>
      </c>
      <c r="J52" s="105"/>
      <c r="K52" s="105"/>
      <c r="L52" s="26"/>
      <c r="M52" s="26"/>
    </row>
    <row r="53" spans="1:13" s="27" customFormat="1" hidden="1" x14ac:dyDescent="0.2">
      <c r="A53" s="97" t="str">
        <f t="shared" si="0"/>
        <v>060020</v>
      </c>
      <c r="B53" s="231"/>
      <c r="C53" s="232">
        <v>60</v>
      </c>
      <c r="D53" s="232">
        <v>20</v>
      </c>
      <c r="E53" s="109">
        <v>122</v>
      </c>
      <c r="F53" s="235">
        <v>86</v>
      </c>
      <c r="G53" s="238">
        <v>150</v>
      </c>
      <c r="H53" s="238">
        <v>180</v>
      </c>
      <c r="I53" s="238">
        <v>300</v>
      </c>
      <c r="J53" s="105"/>
      <c r="K53" s="105"/>
      <c r="L53" s="26"/>
      <c r="M53" s="26"/>
    </row>
    <row r="54" spans="1:13" s="27" customFormat="1" hidden="1" x14ac:dyDescent="0.2">
      <c r="A54" s="97" t="str">
        <f t="shared" si="0"/>
        <v>064020</v>
      </c>
      <c r="B54" s="231"/>
      <c r="C54" s="232">
        <v>64</v>
      </c>
      <c r="D54" s="232">
        <v>20</v>
      </c>
      <c r="E54" s="109">
        <v>122</v>
      </c>
      <c r="F54" s="235">
        <v>86</v>
      </c>
      <c r="G54" s="238">
        <v>160</v>
      </c>
      <c r="H54" s="238">
        <v>192</v>
      </c>
      <c r="I54" s="238">
        <v>320</v>
      </c>
      <c r="J54" s="105"/>
      <c r="K54" s="105"/>
      <c r="L54" s="26"/>
      <c r="M54" s="26"/>
    </row>
    <row r="55" spans="1:13" s="27" customFormat="1" hidden="1" x14ac:dyDescent="0.2">
      <c r="A55" s="97" t="str">
        <f t="shared" si="0"/>
        <v>079020</v>
      </c>
      <c r="B55" s="231"/>
      <c r="C55" s="232">
        <v>79</v>
      </c>
      <c r="D55" s="232">
        <v>20</v>
      </c>
      <c r="E55" s="109">
        <v>133</v>
      </c>
      <c r="F55" s="235">
        <v>118</v>
      </c>
      <c r="G55" s="238">
        <v>197.5</v>
      </c>
      <c r="H55" s="238">
        <v>237</v>
      </c>
      <c r="I55" s="238">
        <v>395</v>
      </c>
      <c r="J55" s="105"/>
      <c r="K55" s="105"/>
      <c r="L55" s="26"/>
      <c r="M55" s="26"/>
    </row>
    <row r="56" spans="1:13" s="27" customFormat="1" hidden="1" x14ac:dyDescent="0.2">
      <c r="A56" s="97" t="str">
        <f t="shared" si="0"/>
        <v>076020</v>
      </c>
      <c r="B56" s="231"/>
      <c r="C56" s="232">
        <v>76</v>
      </c>
      <c r="D56" s="232">
        <v>20</v>
      </c>
      <c r="E56" s="109">
        <v>133</v>
      </c>
      <c r="F56" s="235">
        <v>114</v>
      </c>
      <c r="G56" s="238">
        <v>190</v>
      </c>
      <c r="H56" s="238">
        <v>228</v>
      </c>
      <c r="I56" s="238">
        <v>380</v>
      </c>
      <c r="J56" s="105"/>
      <c r="K56" s="105"/>
      <c r="L56" s="26"/>
      <c r="M56" s="26"/>
    </row>
    <row r="57" spans="1:13" s="27" customFormat="1" hidden="1" x14ac:dyDescent="0.2">
      <c r="A57" s="97" t="str">
        <f t="shared" si="0"/>
        <v>089020</v>
      </c>
      <c r="B57" s="231"/>
      <c r="C57" s="232">
        <v>89</v>
      </c>
      <c r="D57" s="232">
        <v>20</v>
      </c>
      <c r="E57" s="109">
        <v>146</v>
      </c>
      <c r="F57" s="235">
        <v>133</v>
      </c>
      <c r="G57" s="238">
        <v>222.5</v>
      </c>
      <c r="H57" s="238">
        <v>267</v>
      </c>
      <c r="I57" s="238">
        <v>445</v>
      </c>
      <c r="J57" s="105"/>
      <c r="K57" s="105"/>
      <c r="L57" s="26"/>
      <c r="M57" s="26"/>
    </row>
    <row r="58" spans="1:13" s="27" customFormat="1" hidden="1" x14ac:dyDescent="0.2">
      <c r="A58" s="97" t="str">
        <f t="shared" si="0"/>
        <v>102020</v>
      </c>
      <c r="B58" s="231"/>
      <c r="C58" s="232">
        <v>102</v>
      </c>
      <c r="D58" s="232">
        <v>20</v>
      </c>
      <c r="E58" s="109">
        <v>160</v>
      </c>
      <c r="F58" s="235">
        <v>153</v>
      </c>
      <c r="G58" s="238">
        <v>255</v>
      </c>
      <c r="H58" s="238">
        <v>306</v>
      </c>
      <c r="I58" s="238">
        <v>510</v>
      </c>
      <c r="J58" s="105"/>
      <c r="K58" s="105"/>
      <c r="L58" s="26"/>
      <c r="M58" s="26"/>
    </row>
    <row r="59" spans="1:13" s="27" customFormat="1" hidden="1" x14ac:dyDescent="0.2">
      <c r="A59" s="97" t="str">
        <f t="shared" si="0"/>
        <v>114020</v>
      </c>
      <c r="B59" s="231"/>
      <c r="C59" s="232">
        <v>114</v>
      </c>
      <c r="D59" s="232">
        <v>20</v>
      </c>
      <c r="E59" s="109">
        <v>173</v>
      </c>
      <c r="F59" s="235">
        <v>171</v>
      </c>
      <c r="G59" s="238">
        <v>285</v>
      </c>
      <c r="H59" s="238">
        <v>342</v>
      </c>
      <c r="I59" s="238">
        <v>570</v>
      </c>
      <c r="J59" s="105"/>
      <c r="K59" s="105"/>
      <c r="L59" s="26"/>
      <c r="M59" s="26"/>
    </row>
    <row r="60" spans="1:13" s="27" customFormat="1" hidden="1" x14ac:dyDescent="0.2">
      <c r="A60" s="97" t="str">
        <f t="shared" si="0"/>
        <v>127020</v>
      </c>
      <c r="B60" s="231"/>
      <c r="C60" s="232">
        <v>127</v>
      </c>
      <c r="D60" s="232">
        <v>20</v>
      </c>
      <c r="E60" s="109">
        <v>185</v>
      </c>
      <c r="F60" s="235">
        <v>190.5</v>
      </c>
      <c r="G60" s="238">
        <v>317.5</v>
      </c>
      <c r="H60" s="238">
        <v>381</v>
      </c>
      <c r="I60" s="238">
        <v>635</v>
      </c>
      <c r="J60" s="105"/>
      <c r="K60" s="105"/>
      <c r="L60" s="26"/>
      <c r="M60" s="26"/>
    </row>
    <row r="61" spans="1:13" s="27" customFormat="1" hidden="1" x14ac:dyDescent="0.2">
      <c r="A61" s="97" t="str">
        <f t="shared" si="0"/>
        <v>140020</v>
      </c>
      <c r="B61" s="231"/>
      <c r="C61" s="232">
        <v>140</v>
      </c>
      <c r="D61" s="232">
        <v>20</v>
      </c>
      <c r="E61" s="109">
        <v>199</v>
      </c>
      <c r="F61" s="235">
        <v>210</v>
      </c>
      <c r="G61" s="238">
        <v>350</v>
      </c>
      <c r="H61" s="238">
        <v>420</v>
      </c>
      <c r="I61" s="238">
        <v>700</v>
      </c>
      <c r="J61" s="105"/>
      <c r="K61" s="105"/>
      <c r="L61" s="26"/>
      <c r="M61" s="26"/>
    </row>
    <row r="62" spans="1:13" s="27" customFormat="1" hidden="1" x14ac:dyDescent="0.2">
      <c r="A62" s="97" t="str">
        <f t="shared" si="0"/>
        <v>168020</v>
      </c>
      <c r="B62" s="231"/>
      <c r="C62" s="232">
        <v>168</v>
      </c>
      <c r="D62" s="232">
        <v>20</v>
      </c>
      <c r="E62" s="109">
        <v>213</v>
      </c>
      <c r="F62" s="235">
        <v>252</v>
      </c>
      <c r="G62" s="238">
        <v>420</v>
      </c>
      <c r="H62" s="238">
        <v>504</v>
      </c>
      <c r="I62" s="238">
        <v>840</v>
      </c>
      <c r="J62" s="105"/>
      <c r="K62" s="105"/>
      <c r="L62" s="26"/>
      <c r="M62" s="26"/>
    </row>
    <row r="63" spans="1:13" s="27" customFormat="1" hidden="1" x14ac:dyDescent="0.2">
      <c r="A63" s="97" t="str">
        <f t="shared" si="0"/>
        <v>178020</v>
      </c>
      <c r="B63" s="231"/>
      <c r="C63" s="232">
        <v>178</v>
      </c>
      <c r="D63" s="232">
        <v>20</v>
      </c>
      <c r="E63" s="109">
        <v>225</v>
      </c>
      <c r="F63" s="235">
        <v>267</v>
      </c>
      <c r="G63" s="238">
        <v>445</v>
      </c>
      <c r="H63" s="238">
        <v>534</v>
      </c>
      <c r="I63" s="238">
        <v>890</v>
      </c>
      <c r="J63" s="105"/>
      <c r="K63" s="105"/>
      <c r="L63" s="26"/>
      <c r="M63" s="26"/>
    </row>
    <row r="64" spans="1:13" s="27" customFormat="1" hidden="1" x14ac:dyDescent="0.2">
      <c r="A64" s="97" t="str">
        <f t="shared" si="0"/>
        <v>219020</v>
      </c>
      <c r="B64" s="231"/>
      <c r="C64" s="232">
        <v>219</v>
      </c>
      <c r="D64" s="232">
        <v>20</v>
      </c>
      <c r="E64" s="109">
        <v>266</v>
      </c>
      <c r="F64" s="235">
        <v>328.5</v>
      </c>
      <c r="G64" s="238">
        <v>547.5</v>
      </c>
      <c r="H64" s="238">
        <v>657</v>
      </c>
      <c r="I64" s="238">
        <v>1095</v>
      </c>
      <c r="J64" s="105"/>
      <c r="K64" s="105"/>
      <c r="L64" s="26"/>
      <c r="M64" s="26"/>
    </row>
    <row r="65" spans="1:13" s="27" customFormat="1" hidden="1" x14ac:dyDescent="0.2">
      <c r="A65" s="97" t="str">
        <f t="shared" si="0"/>
        <v>230020</v>
      </c>
      <c r="B65" s="231"/>
      <c r="C65" s="232">
        <v>230</v>
      </c>
      <c r="D65" s="232">
        <v>20</v>
      </c>
      <c r="E65" s="109">
        <v>278</v>
      </c>
      <c r="F65" s="235">
        <v>345</v>
      </c>
      <c r="G65" s="238">
        <v>575</v>
      </c>
      <c r="H65" s="238">
        <v>690</v>
      </c>
      <c r="I65" s="238">
        <v>1150</v>
      </c>
      <c r="J65" s="105"/>
      <c r="K65" s="105"/>
      <c r="L65" s="26"/>
      <c r="M65" s="26"/>
    </row>
    <row r="66" spans="1:13" s="27" customFormat="1" hidden="1" x14ac:dyDescent="0.2">
      <c r="A66" s="97" t="str">
        <f t="shared" si="0"/>
        <v>273020</v>
      </c>
      <c r="B66" s="231"/>
      <c r="C66" s="232">
        <v>273</v>
      </c>
      <c r="D66" s="232">
        <v>20</v>
      </c>
      <c r="E66" s="109">
        <v>332</v>
      </c>
      <c r="F66" s="235">
        <v>409.5</v>
      </c>
      <c r="G66" s="238">
        <v>682.5</v>
      </c>
      <c r="H66" s="238">
        <v>819</v>
      </c>
      <c r="I66" s="238">
        <v>1365</v>
      </c>
      <c r="J66" s="105"/>
      <c r="K66" s="105"/>
      <c r="L66" s="26"/>
      <c r="M66" s="26"/>
    </row>
    <row r="67" spans="1:13" s="27" customFormat="1" hidden="1" x14ac:dyDescent="0.2">
      <c r="A67" s="97" t="str">
        <f t="shared" si="0"/>
        <v>289020</v>
      </c>
      <c r="B67" s="231"/>
      <c r="C67" s="232">
        <v>289</v>
      </c>
      <c r="D67" s="232">
        <v>20</v>
      </c>
      <c r="E67" s="109">
        <v>345</v>
      </c>
      <c r="F67" s="235">
        <v>433.5</v>
      </c>
      <c r="G67" s="238">
        <v>722.5</v>
      </c>
      <c r="H67" s="238">
        <v>867</v>
      </c>
      <c r="I67" s="238">
        <v>1445</v>
      </c>
      <c r="J67" s="105"/>
      <c r="K67" s="105"/>
      <c r="L67" s="26"/>
      <c r="M67" s="26"/>
    </row>
    <row r="68" spans="1:13" s="27" customFormat="1" hidden="1" x14ac:dyDescent="0.2">
      <c r="A68" s="97" t="str">
        <f t="shared" si="0"/>
        <v>324020</v>
      </c>
      <c r="B68" s="231"/>
      <c r="C68" s="232">
        <v>324</v>
      </c>
      <c r="D68" s="232">
        <v>20</v>
      </c>
      <c r="E68" s="109">
        <v>385</v>
      </c>
      <c r="F68" s="235">
        <v>486</v>
      </c>
      <c r="G68" s="238">
        <v>810</v>
      </c>
      <c r="H68" s="238">
        <v>972</v>
      </c>
      <c r="I68" s="238">
        <v>1620</v>
      </c>
      <c r="J68" s="105"/>
      <c r="K68" s="105"/>
      <c r="L68" s="26"/>
      <c r="M68" s="26"/>
    </row>
    <row r="69" spans="1:13" s="27" customFormat="1" hidden="1" x14ac:dyDescent="0.2">
      <c r="A69" s="97" t="str">
        <f t="shared" si="0"/>
        <v>356020</v>
      </c>
      <c r="B69" s="231"/>
      <c r="C69" s="232">
        <v>356</v>
      </c>
      <c r="D69" s="232">
        <v>20</v>
      </c>
      <c r="E69" s="109">
        <v>411</v>
      </c>
      <c r="F69" s="235">
        <v>534</v>
      </c>
      <c r="G69" s="238">
        <v>890</v>
      </c>
      <c r="H69" s="238">
        <v>1068</v>
      </c>
      <c r="I69" s="238">
        <v>1780</v>
      </c>
      <c r="J69" s="105"/>
      <c r="K69" s="105"/>
      <c r="L69" s="26"/>
      <c r="M69" s="26"/>
    </row>
    <row r="70" spans="1:13" s="27" customFormat="1" hidden="1" x14ac:dyDescent="0.2">
      <c r="A70" s="97" t="str">
        <f t="shared" si="0"/>
        <v>371020</v>
      </c>
      <c r="B70" s="231"/>
      <c r="C70" s="232">
        <v>371</v>
      </c>
      <c r="D70" s="232">
        <v>20</v>
      </c>
      <c r="E70" s="109">
        <v>424</v>
      </c>
      <c r="F70" s="235">
        <v>556.5</v>
      </c>
      <c r="G70" s="238">
        <v>927.5</v>
      </c>
      <c r="H70" s="238">
        <v>1113</v>
      </c>
      <c r="I70" s="238">
        <v>1855</v>
      </c>
      <c r="J70" s="105"/>
      <c r="K70" s="105"/>
      <c r="L70" s="26"/>
      <c r="M70" s="26"/>
    </row>
    <row r="71" spans="1:13" s="27" customFormat="1" hidden="1" x14ac:dyDescent="0.2">
      <c r="A71" s="97" t="str">
        <f t="shared" si="0"/>
        <v>406020</v>
      </c>
      <c r="B71" s="231"/>
      <c r="C71" s="232">
        <v>406</v>
      </c>
      <c r="D71" s="232">
        <v>20</v>
      </c>
      <c r="E71" s="109">
        <v>464</v>
      </c>
      <c r="F71" s="235">
        <v>609</v>
      </c>
      <c r="G71" s="238">
        <v>1015</v>
      </c>
      <c r="H71" s="238">
        <v>1218</v>
      </c>
      <c r="I71" s="238">
        <v>2030</v>
      </c>
      <c r="J71" s="105"/>
      <c r="K71" s="105"/>
      <c r="L71" s="26"/>
      <c r="M71" s="26"/>
    </row>
    <row r="72" spans="1:13" s="27" customFormat="1" hidden="1" x14ac:dyDescent="0.2">
      <c r="A72" s="97" t="str">
        <f t="shared" si="0"/>
        <v>426020</v>
      </c>
      <c r="B72" s="231"/>
      <c r="C72" s="232">
        <v>426</v>
      </c>
      <c r="D72" s="232">
        <v>20</v>
      </c>
      <c r="E72" s="109">
        <v>478</v>
      </c>
      <c r="F72" s="235">
        <v>639</v>
      </c>
      <c r="G72" s="238">
        <v>1065</v>
      </c>
      <c r="H72" s="238">
        <v>1278</v>
      </c>
      <c r="I72" s="238">
        <v>2130</v>
      </c>
      <c r="J72" s="105"/>
      <c r="K72" s="105"/>
      <c r="L72" s="26"/>
      <c r="M72" s="26"/>
    </row>
    <row r="73" spans="1:13" s="27" customFormat="1" hidden="1" x14ac:dyDescent="0.2">
      <c r="A73" s="97" t="str">
        <f t="shared" si="0"/>
        <v>508020</v>
      </c>
      <c r="B73" s="231"/>
      <c r="C73" s="232">
        <v>508</v>
      </c>
      <c r="D73" s="232">
        <v>20</v>
      </c>
      <c r="E73" s="109">
        <v>568</v>
      </c>
      <c r="F73" s="235">
        <v>762</v>
      </c>
      <c r="G73" s="238">
        <v>1270</v>
      </c>
      <c r="H73" s="238">
        <v>1524</v>
      </c>
      <c r="I73" s="238">
        <v>2540</v>
      </c>
      <c r="J73" s="105"/>
      <c r="K73" s="105"/>
      <c r="L73" s="26"/>
      <c r="M73" s="26"/>
    </row>
    <row r="74" spans="1:13" s="27" customFormat="1" hidden="1" x14ac:dyDescent="0.2">
      <c r="A74" s="97" t="str">
        <f t="shared" si="0"/>
        <v>533020</v>
      </c>
      <c r="B74" s="231"/>
      <c r="C74" s="232">
        <v>533</v>
      </c>
      <c r="D74" s="232">
        <v>20</v>
      </c>
      <c r="E74" s="109">
        <v>582</v>
      </c>
      <c r="F74" s="235">
        <v>799.5</v>
      </c>
      <c r="G74" s="238">
        <v>1332.5</v>
      </c>
      <c r="H74" s="238">
        <v>1599</v>
      </c>
      <c r="I74" s="238">
        <v>2665</v>
      </c>
      <c r="J74" s="105"/>
      <c r="K74" s="105"/>
      <c r="L74" s="26"/>
      <c r="M74" s="26"/>
    </row>
    <row r="75" spans="1:13" s="27" customFormat="1" hidden="1" x14ac:dyDescent="0.2">
      <c r="A75" s="97" t="str">
        <f t="shared" si="0"/>
        <v>612020</v>
      </c>
      <c r="B75" s="231" t="s">
        <v>215</v>
      </c>
      <c r="C75" s="232">
        <v>612</v>
      </c>
      <c r="D75" s="232">
        <v>20</v>
      </c>
      <c r="E75" s="109">
        <v>672</v>
      </c>
      <c r="F75" s="235">
        <v>918</v>
      </c>
      <c r="G75" s="238">
        <v>1530</v>
      </c>
      <c r="H75" s="238">
        <v>1836</v>
      </c>
      <c r="I75" s="238">
        <v>3060</v>
      </c>
      <c r="J75" s="105"/>
      <c r="K75" s="105"/>
      <c r="L75" s="26"/>
      <c r="M75" s="26"/>
    </row>
    <row r="76" spans="1:13" s="27" customFormat="1" hidden="1" x14ac:dyDescent="0.2">
      <c r="A76" s="97" t="str">
        <f t="shared" si="0"/>
        <v>630020</v>
      </c>
      <c r="B76" s="231"/>
      <c r="C76" s="232">
        <v>630</v>
      </c>
      <c r="D76" s="232">
        <v>20</v>
      </c>
      <c r="E76" s="109">
        <v>687</v>
      </c>
      <c r="F76" s="235">
        <v>945</v>
      </c>
      <c r="G76" s="238">
        <v>1575</v>
      </c>
      <c r="H76" s="238">
        <v>1890</v>
      </c>
      <c r="I76" s="238">
        <v>3150</v>
      </c>
      <c r="J76" s="105"/>
      <c r="K76" s="105"/>
      <c r="L76" s="26"/>
      <c r="M76" s="26"/>
    </row>
    <row r="77" spans="1:13" s="27" customFormat="1" hidden="1" x14ac:dyDescent="0.2">
      <c r="A77" s="97" t="str">
        <f t="shared" si="0"/>
        <v>714020</v>
      </c>
      <c r="B77" s="231" t="s">
        <v>216</v>
      </c>
      <c r="C77" s="232">
        <v>714</v>
      </c>
      <c r="D77" s="232">
        <v>20</v>
      </c>
      <c r="E77" s="109">
        <v>768</v>
      </c>
      <c r="F77" s="235">
        <v>1071</v>
      </c>
      <c r="G77" s="238">
        <v>1785</v>
      </c>
      <c r="H77" s="238">
        <v>2142</v>
      </c>
      <c r="I77" s="238">
        <v>3570</v>
      </c>
      <c r="J77" s="105"/>
      <c r="K77" s="105"/>
      <c r="L77" s="26"/>
      <c r="M77" s="26"/>
    </row>
    <row r="78" spans="1:13" s="27" customFormat="1" hidden="1" x14ac:dyDescent="0.2">
      <c r="A78" s="97" t="str">
        <f t="shared" si="0"/>
        <v>813020</v>
      </c>
      <c r="B78" s="231" t="s">
        <v>217</v>
      </c>
      <c r="C78" s="232">
        <v>813</v>
      </c>
      <c r="D78" s="232">
        <v>20</v>
      </c>
      <c r="E78" s="109">
        <v>872</v>
      </c>
      <c r="F78" s="235">
        <v>1219.5</v>
      </c>
      <c r="G78" s="238">
        <v>2032.5</v>
      </c>
      <c r="H78" s="238">
        <v>2439</v>
      </c>
      <c r="I78" s="238">
        <v>4065</v>
      </c>
      <c r="J78" s="105"/>
      <c r="K78" s="105"/>
      <c r="L78" s="26"/>
      <c r="M78" s="26"/>
    </row>
    <row r="79" spans="1:13" s="27" customFormat="1" hidden="1" x14ac:dyDescent="0.2">
      <c r="A79" s="97" t="str">
        <f t="shared" si="0"/>
        <v>914020</v>
      </c>
      <c r="B79" s="231" t="s">
        <v>218</v>
      </c>
      <c r="C79" s="232">
        <v>914</v>
      </c>
      <c r="D79" s="232">
        <v>20</v>
      </c>
      <c r="E79" s="109">
        <v>972</v>
      </c>
      <c r="F79" s="235">
        <v>1371</v>
      </c>
      <c r="G79" s="238">
        <v>2285</v>
      </c>
      <c r="H79" s="238">
        <v>2742</v>
      </c>
      <c r="I79" s="238">
        <v>4570</v>
      </c>
      <c r="J79" s="105"/>
      <c r="K79" s="105"/>
      <c r="L79" s="26"/>
      <c r="M79" s="26"/>
    </row>
    <row r="80" spans="1:13" s="27" customFormat="1" hidden="1" x14ac:dyDescent="0.2">
      <c r="A80" s="97" t="str">
        <f t="shared" si="0"/>
        <v>1016020</v>
      </c>
      <c r="B80" s="231" t="s">
        <v>219</v>
      </c>
      <c r="C80" s="232">
        <v>1016</v>
      </c>
      <c r="D80" s="232">
        <v>20</v>
      </c>
      <c r="E80" s="109">
        <v>1067</v>
      </c>
      <c r="F80" s="235">
        <v>1524</v>
      </c>
      <c r="G80" s="238">
        <v>2540</v>
      </c>
      <c r="H80" s="238">
        <v>3048</v>
      </c>
      <c r="I80" s="238">
        <v>5080</v>
      </c>
      <c r="J80" s="105"/>
      <c r="K80" s="105"/>
      <c r="L80" s="26"/>
      <c r="M80" s="26"/>
    </row>
    <row r="81" spans="1:13" s="27" customFormat="1" hidden="1" x14ac:dyDescent="0.2">
      <c r="A81" s="97" t="str">
        <f t="shared" si="0"/>
        <v>012030</v>
      </c>
      <c r="B81" s="231" t="s">
        <v>214</v>
      </c>
      <c r="C81" s="236" t="s">
        <v>54</v>
      </c>
      <c r="D81" s="232">
        <v>30</v>
      </c>
      <c r="E81" s="109">
        <v>86</v>
      </c>
      <c r="F81" s="235">
        <v>68</v>
      </c>
      <c r="G81" s="238">
        <v>68</v>
      </c>
      <c r="H81" s="238">
        <v>68</v>
      </c>
      <c r="I81" s="238">
        <v>68</v>
      </c>
      <c r="J81" s="105"/>
      <c r="K81" s="105"/>
      <c r="L81" s="26"/>
      <c r="M81" s="26"/>
    </row>
    <row r="82" spans="1:13" s="27" customFormat="1" hidden="1" x14ac:dyDescent="0.2">
      <c r="A82" s="97" t="str">
        <f t="shared" si="0"/>
        <v>015030</v>
      </c>
      <c r="B82" s="231" t="s">
        <v>38</v>
      </c>
      <c r="C82" s="236" t="s">
        <v>40</v>
      </c>
      <c r="D82" s="232">
        <v>30</v>
      </c>
      <c r="E82" s="109">
        <v>86</v>
      </c>
      <c r="F82" s="235">
        <v>68</v>
      </c>
      <c r="G82" s="238">
        <v>68</v>
      </c>
      <c r="H82" s="238">
        <v>68</v>
      </c>
      <c r="I82" s="238">
        <v>75</v>
      </c>
      <c r="J82" s="105"/>
      <c r="K82" s="105"/>
      <c r="L82" s="26"/>
      <c r="M82" s="26"/>
    </row>
    <row r="83" spans="1:13" s="27" customFormat="1" hidden="1" x14ac:dyDescent="0.2">
      <c r="A83" s="97" t="str">
        <f t="shared" si="0"/>
        <v>018030</v>
      </c>
      <c r="B83" s="231" t="s">
        <v>39</v>
      </c>
      <c r="C83" s="232">
        <v>18</v>
      </c>
      <c r="D83" s="232">
        <v>30</v>
      </c>
      <c r="E83" s="109">
        <v>86</v>
      </c>
      <c r="F83" s="235">
        <v>68</v>
      </c>
      <c r="G83" s="238">
        <v>68</v>
      </c>
      <c r="H83" s="238">
        <v>68</v>
      </c>
      <c r="I83" s="238">
        <v>90</v>
      </c>
      <c r="J83" s="105"/>
      <c r="K83" s="105"/>
      <c r="L83" s="26"/>
      <c r="M83" s="26"/>
    </row>
    <row r="84" spans="1:13" s="27" customFormat="1" hidden="1" x14ac:dyDescent="0.2">
      <c r="A84" s="97" t="str">
        <f t="shared" si="0"/>
        <v>022030</v>
      </c>
      <c r="B84" s="231" t="s">
        <v>40</v>
      </c>
      <c r="C84" s="232">
        <v>22</v>
      </c>
      <c r="D84" s="232">
        <v>30</v>
      </c>
      <c r="E84" s="109">
        <v>96</v>
      </c>
      <c r="F84" s="235">
        <v>73</v>
      </c>
      <c r="G84" s="238">
        <v>73</v>
      </c>
      <c r="H84" s="238">
        <v>73</v>
      </c>
      <c r="I84" s="238">
        <v>110</v>
      </c>
      <c r="J84" s="105"/>
      <c r="K84" s="105"/>
      <c r="L84" s="26"/>
      <c r="M84" s="26"/>
    </row>
    <row r="85" spans="1:13" s="27" customFormat="1" hidden="1" x14ac:dyDescent="0.2">
      <c r="A85" s="97" t="str">
        <f t="shared" si="0"/>
        <v>028030</v>
      </c>
      <c r="B85" s="231" t="s">
        <v>41</v>
      </c>
      <c r="C85" s="232">
        <v>28</v>
      </c>
      <c r="D85" s="232">
        <v>30</v>
      </c>
      <c r="E85" s="109">
        <v>96</v>
      </c>
      <c r="F85" s="235">
        <v>73</v>
      </c>
      <c r="G85" s="238">
        <v>73</v>
      </c>
      <c r="H85" s="238">
        <v>84</v>
      </c>
      <c r="I85" s="238">
        <v>140</v>
      </c>
      <c r="J85" s="105"/>
      <c r="K85" s="105"/>
      <c r="L85" s="26"/>
      <c r="M85" s="26"/>
    </row>
    <row r="86" spans="1:13" s="27" customFormat="1" hidden="1" x14ac:dyDescent="0.2">
      <c r="A86" s="97" t="str">
        <f t="shared" si="0"/>
        <v>035030</v>
      </c>
      <c r="B86" s="231" t="s">
        <v>42</v>
      </c>
      <c r="C86" s="232">
        <v>35</v>
      </c>
      <c r="D86" s="232">
        <v>30</v>
      </c>
      <c r="E86" s="109">
        <v>106</v>
      </c>
      <c r="F86" s="235">
        <v>78</v>
      </c>
      <c r="G86" s="238">
        <v>88</v>
      </c>
      <c r="H86" s="238">
        <v>105</v>
      </c>
      <c r="I86" s="238">
        <v>175</v>
      </c>
      <c r="J86" s="105"/>
      <c r="K86" s="105"/>
      <c r="L86" s="26"/>
      <c r="M86" s="26"/>
    </row>
    <row r="87" spans="1:13" s="27" customFormat="1" hidden="1" x14ac:dyDescent="0.2">
      <c r="A87" s="97" t="str">
        <f t="shared" si="0"/>
        <v>042030</v>
      </c>
      <c r="B87" s="231" t="s">
        <v>43</v>
      </c>
      <c r="C87" s="232">
        <v>42</v>
      </c>
      <c r="D87" s="232">
        <v>30</v>
      </c>
      <c r="E87" s="109">
        <v>115</v>
      </c>
      <c r="F87" s="235">
        <v>82</v>
      </c>
      <c r="G87" s="238">
        <v>105</v>
      </c>
      <c r="H87" s="238">
        <v>126</v>
      </c>
      <c r="I87" s="238">
        <v>210</v>
      </c>
      <c r="J87" s="105"/>
      <c r="K87" s="105"/>
      <c r="L87" s="26"/>
      <c r="M87" s="26"/>
    </row>
    <row r="88" spans="1:13" s="27" customFormat="1" hidden="1" x14ac:dyDescent="0.2">
      <c r="A88" s="97" t="str">
        <f t="shared" si="0"/>
        <v>048030</v>
      </c>
      <c r="B88" s="231" t="s">
        <v>44</v>
      </c>
      <c r="C88" s="232">
        <v>48</v>
      </c>
      <c r="D88" s="232">
        <v>30</v>
      </c>
      <c r="E88" s="109">
        <v>115</v>
      </c>
      <c r="F88" s="235">
        <v>82</v>
      </c>
      <c r="G88" s="238">
        <v>120</v>
      </c>
      <c r="H88" s="238">
        <v>144</v>
      </c>
      <c r="I88" s="238">
        <v>240</v>
      </c>
      <c r="J88" s="105"/>
      <c r="K88" s="105"/>
      <c r="L88" s="26"/>
      <c r="M88" s="26"/>
    </row>
    <row r="89" spans="1:13" s="27" customFormat="1" hidden="1" x14ac:dyDescent="0.2">
      <c r="A89" s="97" t="str">
        <f t="shared" si="0"/>
        <v>054030</v>
      </c>
      <c r="B89" s="231" t="s">
        <v>38</v>
      </c>
      <c r="C89" s="232">
        <v>54</v>
      </c>
      <c r="D89" s="232">
        <v>30</v>
      </c>
      <c r="E89" s="109">
        <v>122</v>
      </c>
      <c r="F89" s="235">
        <v>86</v>
      </c>
      <c r="G89" s="238">
        <v>135</v>
      </c>
      <c r="H89" s="238">
        <v>162</v>
      </c>
      <c r="I89" s="238">
        <v>270</v>
      </c>
      <c r="J89" s="105"/>
      <c r="K89" s="105"/>
      <c r="L89" s="26"/>
      <c r="M89" s="26"/>
    </row>
    <row r="90" spans="1:13" s="27" customFormat="1" hidden="1" x14ac:dyDescent="0.2">
      <c r="A90" s="97" t="str">
        <f t="shared" si="0"/>
        <v>060030</v>
      </c>
      <c r="B90" s="231" t="s">
        <v>45</v>
      </c>
      <c r="C90" s="232">
        <v>60</v>
      </c>
      <c r="D90" s="232">
        <v>30</v>
      </c>
      <c r="E90" s="112">
        <v>122</v>
      </c>
      <c r="F90" s="235">
        <v>86</v>
      </c>
      <c r="G90" s="238">
        <v>150</v>
      </c>
      <c r="H90" s="238">
        <v>180</v>
      </c>
      <c r="I90" s="238">
        <v>300</v>
      </c>
      <c r="J90" s="105"/>
      <c r="K90" s="105"/>
      <c r="L90" s="26"/>
      <c r="M90" s="26"/>
    </row>
    <row r="91" spans="1:13" s="27" customFormat="1" hidden="1" x14ac:dyDescent="0.2">
      <c r="A91" s="97" t="str">
        <f t="shared" si="0"/>
        <v>064030</v>
      </c>
      <c r="B91" s="231" t="s">
        <v>38</v>
      </c>
      <c r="C91" s="232">
        <v>64</v>
      </c>
      <c r="D91" s="232">
        <v>30</v>
      </c>
      <c r="E91" s="109">
        <v>133</v>
      </c>
      <c r="F91" s="235">
        <v>90</v>
      </c>
      <c r="G91" s="238">
        <v>160</v>
      </c>
      <c r="H91" s="238">
        <v>192</v>
      </c>
      <c r="I91" s="238">
        <v>320</v>
      </c>
      <c r="J91" s="105"/>
      <c r="K91" s="105"/>
      <c r="L91" s="26"/>
      <c r="M91" s="26"/>
    </row>
    <row r="92" spans="1:13" s="27" customFormat="1" hidden="1" x14ac:dyDescent="0.2">
      <c r="A92" s="97" t="str">
        <f t="shared" si="0"/>
        <v>070030</v>
      </c>
      <c r="B92" s="233" t="s">
        <v>38</v>
      </c>
      <c r="C92" s="232">
        <v>70</v>
      </c>
      <c r="D92" s="232">
        <v>30</v>
      </c>
      <c r="E92" s="109">
        <v>133</v>
      </c>
      <c r="F92" s="235">
        <v>90</v>
      </c>
      <c r="G92" s="238">
        <v>175</v>
      </c>
      <c r="H92" s="238">
        <v>210</v>
      </c>
      <c r="I92" s="238">
        <v>350</v>
      </c>
      <c r="J92" s="105"/>
      <c r="K92" s="105"/>
      <c r="L92" s="26"/>
      <c r="M92" s="26"/>
    </row>
    <row r="93" spans="1:13" s="27" customFormat="1" hidden="1" x14ac:dyDescent="0.2">
      <c r="A93" s="97" t="str">
        <f t="shared" si="0"/>
        <v>076030</v>
      </c>
      <c r="B93" s="231" t="s">
        <v>46</v>
      </c>
      <c r="C93" s="232">
        <v>76</v>
      </c>
      <c r="D93" s="232">
        <v>30</v>
      </c>
      <c r="E93" s="109">
        <v>146</v>
      </c>
      <c r="F93" s="235">
        <v>98</v>
      </c>
      <c r="G93" s="238">
        <v>190</v>
      </c>
      <c r="H93" s="238">
        <v>228</v>
      </c>
      <c r="I93" s="238">
        <v>380</v>
      </c>
      <c r="J93" s="105"/>
      <c r="K93" s="105"/>
      <c r="L93" s="26"/>
      <c r="M93" s="26"/>
    </row>
    <row r="94" spans="1:13" s="27" customFormat="1" hidden="1" x14ac:dyDescent="0.2">
      <c r="A94" s="97" t="str">
        <f t="shared" si="0"/>
        <v>089030</v>
      </c>
      <c r="B94" s="231" t="s">
        <v>47</v>
      </c>
      <c r="C94" s="232">
        <v>89</v>
      </c>
      <c r="D94" s="232">
        <v>30</v>
      </c>
      <c r="E94" s="109">
        <v>160</v>
      </c>
      <c r="F94" s="235">
        <v>105</v>
      </c>
      <c r="G94" s="238">
        <v>222.5</v>
      </c>
      <c r="H94" s="238">
        <v>267</v>
      </c>
      <c r="I94" s="238">
        <v>445</v>
      </c>
      <c r="J94" s="105"/>
      <c r="K94" s="105"/>
      <c r="L94" s="26"/>
      <c r="M94" s="26"/>
    </row>
    <row r="95" spans="1:13" s="27" customFormat="1" hidden="1" x14ac:dyDescent="0.2">
      <c r="A95" s="97" t="str">
        <f t="shared" si="0"/>
        <v>102030</v>
      </c>
      <c r="B95" s="231" t="s">
        <v>38</v>
      </c>
      <c r="C95" s="234">
        <v>102</v>
      </c>
      <c r="D95" s="232">
        <v>30</v>
      </c>
      <c r="E95" s="109">
        <v>173</v>
      </c>
      <c r="F95" s="235">
        <v>115</v>
      </c>
      <c r="G95" s="238">
        <v>255</v>
      </c>
      <c r="H95" s="238">
        <v>306</v>
      </c>
      <c r="I95" s="238">
        <v>510</v>
      </c>
      <c r="J95" s="105"/>
      <c r="K95" s="105"/>
      <c r="L95" s="26"/>
      <c r="M95" s="26"/>
    </row>
    <row r="96" spans="1:13" s="27" customFormat="1" hidden="1" x14ac:dyDescent="0.2">
      <c r="A96" s="97" t="str">
        <f t="shared" si="0"/>
        <v>114030</v>
      </c>
      <c r="B96" s="231" t="s">
        <v>48</v>
      </c>
      <c r="C96" s="234">
        <v>114</v>
      </c>
      <c r="D96" s="232">
        <v>30</v>
      </c>
      <c r="E96" s="109">
        <v>185</v>
      </c>
      <c r="F96" s="235">
        <v>155</v>
      </c>
      <c r="G96" s="238">
        <v>285</v>
      </c>
      <c r="H96" s="238">
        <v>342</v>
      </c>
      <c r="I96" s="238">
        <v>570</v>
      </c>
      <c r="J96" s="105"/>
      <c r="K96" s="105"/>
      <c r="L96" s="26"/>
      <c r="M96" s="26"/>
    </row>
    <row r="97" spans="1:13" s="27" customFormat="1" hidden="1" x14ac:dyDescent="0.2">
      <c r="A97" s="97" t="str">
        <f t="shared" si="0"/>
        <v>127030</v>
      </c>
      <c r="B97" s="231" t="s">
        <v>38</v>
      </c>
      <c r="C97" s="234">
        <v>127</v>
      </c>
      <c r="D97" s="232">
        <v>30</v>
      </c>
      <c r="E97" s="109">
        <v>199</v>
      </c>
      <c r="F97" s="235">
        <v>155</v>
      </c>
      <c r="G97" s="238">
        <v>317.5</v>
      </c>
      <c r="H97" s="238">
        <v>381</v>
      </c>
      <c r="I97" s="238">
        <v>635</v>
      </c>
      <c r="J97" s="105"/>
      <c r="K97" s="105"/>
      <c r="L97" s="26"/>
      <c r="M97" s="26"/>
    </row>
    <row r="98" spans="1:13" s="27" customFormat="1" hidden="1" x14ac:dyDescent="0.2">
      <c r="A98" s="97" t="str">
        <f t="shared" si="0"/>
        <v>140030</v>
      </c>
      <c r="B98" s="231"/>
      <c r="C98" s="234">
        <v>140</v>
      </c>
      <c r="D98" s="232">
        <v>30</v>
      </c>
      <c r="E98" s="109">
        <v>213</v>
      </c>
      <c r="F98" s="235">
        <v>210</v>
      </c>
      <c r="G98" s="238">
        <v>350</v>
      </c>
      <c r="H98" s="238">
        <v>420</v>
      </c>
      <c r="I98" s="238">
        <v>700</v>
      </c>
      <c r="J98" s="105"/>
      <c r="K98" s="105"/>
      <c r="L98" s="26"/>
      <c r="M98" s="26"/>
    </row>
    <row r="99" spans="1:13" s="27" customFormat="1" hidden="1" x14ac:dyDescent="0.2">
      <c r="A99" s="97" t="str">
        <f t="shared" si="0"/>
        <v>168030</v>
      </c>
      <c r="B99" s="231" t="s">
        <v>220</v>
      </c>
      <c r="C99" s="234">
        <v>168</v>
      </c>
      <c r="D99" s="232">
        <v>30</v>
      </c>
      <c r="E99" s="109">
        <v>238</v>
      </c>
      <c r="F99" s="235">
        <v>252</v>
      </c>
      <c r="G99" s="238">
        <v>420</v>
      </c>
      <c r="H99" s="238">
        <v>504</v>
      </c>
      <c r="I99" s="238">
        <v>840</v>
      </c>
      <c r="J99" s="105"/>
      <c r="K99" s="105"/>
      <c r="L99" s="26"/>
      <c r="M99" s="26"/>
    </row>
    <row r="100" spans="1:13" s="27" customFormat="1" hidden="1" x14ac:dyDescent="0.2">
      <c r="A100" s="97" t="str">
        <f t="shared" si="0"/>
        <v>178030</v>
      </c>
      <c r="B100" s="231"/>
      <c r="C100" s="234">
        <v>178</v>
      </c>
      <c r="D100" s="232">
        <v>30</v>
      </c>
      <c r="E100" s="109">
        <v>253</v>
      </c>
      <c r="F100" s="235">
        <v>267</v>
      </c>
      <c r="G100" s="238">
        <v>445</v>
      </c>
      <c r="H100" s="238">
        <v>534</v>
      </c>
      <c r="I100" s="238">
        <v>890</v>
      </c>
      <c r="J100" s="105"/>
      <c r="K100" s="105"/>
      <c r="L100" s="26"/>
      <c r="M100" s="26"/>
    </row>
    <row r="101" spans="1:13" s="27" customFormat="1" hidden="1" x14ac:dyDescent="0.2">
      <c r="A101" s="97" t="str">
        <f t="shared" si="0"/>
        <v>219030</v>
      </c>
      <c r="B101" s="231" t="s">
        <v>221</v>
      </c>
      <c r="C101" s="234">
        <v>219</v>
      </c>
      <c r="D101" s="232">
        <v>30</v>
      </c>
      <c r="E101" s="109">
        <v>292</v>
      </c>
      <c r="F101" s="235">
        <v>305</v>
      </c>
      <c r="G101" s="238">
        <v>547.5</v>
      </c>
      <c r="H101" s="238">
        <v>657</v>
      </c>
      <c r="I101" s="238">
        <v>1095</v>
      </c>
      <c r="J101" s="105"/>
      <c r="K101" s="105"/>
      <c r="L101" s="26"/>
      <c r="M101" s="26"/>
    </row>
    <row r="102" spans="1:13" s="27" customFormat="1" hidden="1" x14ac:dyDescent="0.2">
      <c r="A102" s="97" t="str">
        <f t="shared" si="0"/>
        <v>230030</v>
      </c>
      <c r="B102" s="231"/>
      <c r="C102" s="234">
        <v>230</v>
      </c>
      <c r="D102" s="232">
        <v>30</v>
      </c>
      <c r="E102" s="109">
        <v>310</v>
      </c>
      <c r="F102" s="235">
        <v>345</v>
      </c>
      <c r="G102" s="238">
        <v>575</v>
      </c>
      <c r="H102" s="238">
        <v>690</v>
      </c>
      <c r="I102" s="238">
        <v>1150</v>
      </c>
      <c r="J102" s="105"/>
      <c r="K102" s="105"/>
      <c r="L102" s="26"/>
      <c r="M102" s="26"/>
    </row>
    <row r="103" spans="1:13" s="27" customFormat="1" hidden="1" x14ac:dyDescent="0.2">
      <c r="A103" s="97" t="str">
        <f t="shared" si="0"/>
        <v>273030</v>
      </c>
      <c r="B103" s="231" t="s">
        <v>222</v>
      </c>
      <c r="C103" s="234">
        <v>273</v>
      </c>
      <c r="D103" s="232">
        <v>30</v>
      </c>
      <c r="E103" s="109">
        <v>345</v>
      </c>
      <c r="F103" s="235">
        <v>381</v>
      </c>
      <c r="G103" s="238">
        <v>682.5</v>
      </c>
      <c r="H103" s="238">
        <v>819</v>
      </c>
      <c r="I103" s="238">
        <v>1365</v>
      </c>
      <c r="J103" s="105"/>
      <c r="K103" s="105"/>
      <c r="L103" s="26"/>
      <c r="M103" s="26"/>
    </row>
    <row r="104" spans="1:13" s="27" customFormat="1" hidden="1" x14ac:dyDescent="0.2">
      <c r="A104" s="97" t="str">
        <f t="shared" si="0"/>
        <v>289030</v>
      </c>
      <c r="B104" s="231"/>
      <c r="C104" s="234">
        <v>289</v>
      </c>
      <c r="D104" s="232">
        <v>30</v>
      </c>
      <c r="E104" s="109">
        <v>371</v>
      </c>
      <c r="F104" s="235">
        <v>433.5</v>
      </c>
      <c r="G104" s="238">
        <v>722.5</v>
      </c>
      <c r="H104" s="238">
        <v>867</v>
      </c>
      <c r="I104" s="238">
        <v>1445</v>
      </c>
      <c r="J104" s="105"/>
      <c r="K104" s="105"/>
      <c r="L104" s="26"/>
      <c r="M104" s="26"/>
    </row>
    <row r="105" spans="1:13" s="27" customFormat="1" hidden="1" x14ac:dyDescent="0.2">
      <c r="A105" s="97" t="str">
        <f t="shared" si="0"/>
        <v>324030</v>
      </c>
      <c r="B105" s="231" t="s">
        <v>223</v>
      </c>
      <c r="C105" s="234">
        <v>324</v>
      </c>
      <c r="D105" s="232">
        <v>30</v>
      </c>
      <c r="E105" s="109">
        <v>396</v>
      </c>
      <c r="F105" s="235">
        <v>457</v>
      </c>
      <c r="G105" s="238">
        <v>810</v>
      </c>
      <c r="H105" s="238">
        <v>972</v>
      </c>
      <c r="I105" s="238">
        <v>1620</v>
      </c>
      <c r="J105" s="105"/>
      <c r="K105" s="105"/>
      <c r="L105" s="26"/>
      <c r="M105" s="26"/>
    </row>
    <row r="106" spans="1:13" s="27" customFormat="1" hidden="1" x14ac:dyDescent="0.2">
      <c r="A106" s="97" t="str">
        <f t="shared" si="0"/>
        <v>356030</v>
      </c>
      <c r="B106" s="231" t="s">
        <v>224</v>
      </c>
      <c r="C106" s="234">
        <v>356</v>
      </c>
      <c r="D106" s="232">
        <v>30</v>
      </c>
      <c r="E106" s="109">
        <v>436</v>
      </c>
      <c r="F106" s="235">
        <v>533</v>
      </c>
      <c r="G106" s="238">
        <v>890</v>
      </c>
      <c r="H106" s="238">
        <v>1068</v>
      </c>
      <c r="I106" s="238">
        <v>1780</v>
      </c>
      <c r="J106" s="105"/>
      <c r="K106" s="105"/>
      <c r="L106" s="26"/>
      <c r="M106" s="26"/>
    </row>
    <row r="107" spans="1:13" s="27" customFormat="1" hidden="1" x14ac:dyDescent="0.2">
      <c r="A107" s="97" t="str">
        <f t="shared" si="0"/>
        <v>371030</v>
      </c>
      <c r="B107" s="231"/>
      <c r="C107" s="234">
        <v>371</v>
      </c>
      <c r="D107" s="232">
        <v>30</v>
      </c>
      <c r="E107" s="109">
        <v>451</v>
      </c>
      <c r="F107" s="235">
        <v>556.5</v>
      </c>
      <c r="G107" s="238">
        <v>927.5</v>
      </c>
      <c r="H107" s="238">
        <v>1113</v>
      </c>
      <c r="I107" s="238">
        <v>1855</v>
      </c>
      <c r="J107" s="105"/>
      <c r="K107" s="105"/>
      <c r="L107" s="26"/>
      <c r="M107" s="26"/>
    </row>
    <row r="108" spans="1:13" s="27" customFormat="1" hidden="1" x14ac:dyDescent="0.2">
      <c r="A108" s="97" t="str">
        <f t="shared" ref="A108:A171" si="1">TEXT(C108,"000")&amp;TEXT(D108,"000")</f>
        <v>406030</v>
      </c>
      <c r="B108" s="231" t="s">
        <v>225</v>
      </c>
      <c r="C108" s="234">
        <v>406</v>
      </c>
      <c r="D108" s="232">
        <v>30</v>
      </c>
      <c r="E108" s="109">
        <v>491</v>
      </c>
      <c r="F108" s="235">
        <v>609</v>
      </c>
      <c r="G108" s="238">
        <v>1015</v>
      </c>
      <c r="H108" s="238">
        <v>1218</v>
      </c>
      <c r="I108" s="238">
        <v>2030</v>
      </c>
      <c r="J108" s="105"/>
      <c r="K108" s="105"/>
      <c r="L108" s="26"/>
      <c r="M108" s="26"/>
    </row>
    <row r="109" spans="1:13" s="27" customFormat="1" hidden="1" x14ac:dyDescent="0.2">
      <c r="A109" s="97" t="str">
        <f t="shared" si="1"/>
        <v>426030</v>
      </c>
      <c r="B109" s="231"/>
      <c r="C109" s="234">
        <v>426</v>
      </c>
      <c r="D109" s="232">
        <v>30</v>
      </c>
      <c r="E109" s="109">
        <v>504</v>
      </c>
      <c r="F109" s="235">
        <v>639</v>
      </c>
      <c r="G109" s="238">
        <v>1065</v>
      </c>
      <c r="H109" s="238">
        <v>1278</v>
      </c>
      <c r="I109" s="238">
        <v>2130</v>
      </c>
      <c r="J109" s="105"/>
      <c r="K109" s="105"/>
      <c r="L109" s="26"/>
      <c r="M109" s="26"/>
    </row>
    <row r="110" spans="1:13" s="27" customFormat="1" hidden="1" x14ac:dyDescent="0.2">
      <c r="A110" s="97" t="str">
        <f t="shared" si="1"/>
        <v>508030</v>
      </c>
      <c r="B110" s="231" t="s">
        <v>226</v>
      </c>
      <c r="C110" s="234">
        <v>508</v>
      </c>
      <c r="D110" s="232">
        <v>30</v>
      </c>
      <c r="E110" s="109">
        <v>582</v>
      </c>
      <c r="F110" s="235">
        <v>762</v>
      </c>
      <c r="G110" s="238">
        <v>1270</v>
      </c>
      <c r="H110" s="238">
        <v>1524</v>
      </c>
      <c r="I110" s="238">
        <v>2540</v>
      </c>
      <c r="J110" s="105"/>
      <c r="K110" s="105"/>
      <c r="L110" s="26"/>
      <c r="M110" s="26"/>
    </row>
    <row r="111" spans="1:13" s="27" customFormat="1" hidden="1" x14ac:dyDescent="0.2">
      <c r="A111" s="97" t="str">
        <f t="shared" si="1"/>
        <v>533030</v>
      </c>
      <c r="B111" s="231"/>
      <c r="C111" s="234">
        <v>533</v>
      </c>
      <c r="D111" s="232">
        <v>30</v>
      </c>
      <c r="E111" s="109">
        <v>612</v>
      </c>
      <c r="F111" s="235">
        <v>799.5</v>
      </c>
      <c r="G111" s="238">
        <v>1332.5</v>
      </c>
      <c r="H111" s="238">
        <v>1599</v>
      </c>
      <c r="I111" s="238">
        <v>2665</v>
      </c>
      <c r="J111" s="105"/>
      <c r="K111" s="105"/>
      <c r="L111" s="26"/>
      <c r="M111" s="26"/>
    </row>
    <row r="112" spans="1:13" s="27" customFormat="1" hidden="1" x14ac:dyDescent="0.2">
      <c r="A112" s="97" t="str">
        <f t="shared" si="1"/>
        <v>612030</v>
      </c>
      <c r="B112" s="231"/>
      <c r="C112" s="234">
        <v>612</v>
      </c>
      <c r="D112" s="232">
        <v>30</v>
      </c>
      <c r="E112" s="109">
        <v>687</v>
      </c>
      <c r="F112" s="235">
        <v>918</v>
      </c>
      <c r="G112" s="238">
        <v>1530</v>
      </c>
      <c r="H112" s="238">
        <v>1836</v>
      </c>
      <c r="I112" s="238">
        <v>3060</v>
      </c>
      <c r="J112" s="105"/>
      <c r="K112" s="105"/>
      <c r="L112" s="26"/>
      <c r="M112" s="26"/>
    </row>
    <row r="113" spans="1:13" s="27" customFormat="1" hidden="1" x14ac:dyDescent="0.2">
      <c r="A113" s="97" t="str">
        <f t="shared" si="1"/>
        <v>630030</v>
      </c>
      <c r="B113" s="231"/>
      <c r="C113" s="234">
        <v>630</v>
      </c>
      <c r="D113" s="232">
        <v>30</v>
      </c>
      <c r="E113" s="109">
        <v>702</v>
      </c>
      <c r="F113" s="235">
        <v>945</v>
      </c>
      <c r="G113" s="238">
        <v>1575</v>
      </c>
      <c r="H113" s="238">
        <v>1890</v>
      </c>
      <c r="I113" s="238">
        <v>3150</v>
      </c>
      <c r="J113" s="105"/>
      <c r="K113" s="105"/>
      <c r="L113" s="26"/>
      <c r="M113" s="26"/>
    </row>
    <row r="114" spans="1:13" s="27" customFormat="1" hidden="1" x14ac:dyDescent="0.2">
      <c r="A114" s="97" t="str">
        <f t="shared" si="1"/>
        <v>714030</v>
      </c>
      <c r="B114" s="231"/>
      <c r="C114" s="234">
        <v>714</v>
      </c>
      <c r="D114" s="232">
        <v>30</v>
      </c>
      <c r="E114" s="109">
        <v>792</v>
      </c>
      <c r="F114" s="235">
        <v>1071</v>
      </c>
      <c r="G114" s="238">
        <v>1785</v>
      </c>
      <c r="H114" s="238">
        <v>2142</v>
      </c>
      <c r="I114" s="238">
        <v>3570</v>
      </c>
      <c r="J114" s="105"/>
      <c r="K114" s="105"/>
      <c r="L114" s="26"/>
      <c r="M114" s="26"/>
    </row>
    <row r="115" spans="1:13" s="27" customFormat="1" hidden="1" x14ac:dyDescent="0.2">
      <c r="A115" s="97" t="str">
        <f t="shared" si="1"/>
        <v>813030</v>
      </c>
      <c r="B115" s="231"/>
      <c r="C115" s="234">
        <v>813</v>
      </c>
      <c r="D115" s="232">
        <v>30</v>
      </c>
      <c r="E115" s="109">
        <v>882</v>
      </c>
      <c r="F115" s="235">
        <v>1219.5</v>
      </c>
      <c r="G115" s="238">
        <v>2032.5</v>
      </c>
      <c r="H115" s="238">
        <v>2439</v>
      </c>
      <c r="I115" s="238">
        <v>4065</v>
      </c>
      <c r="J115" s="105"/>
      <c r="K115" s="105"/>
      <c r="L115" s="26"/>
      <c r="M115" s="26"/>
    </row>
    <row r="116" spans="1:13" s="27" customFormat="1" hidden="1" x14ac:dyDescent="0.2">
      <c r="A116" s="97" t="str">
        <f t="shared" si="1"/>
        <v>914030</v>
      </c>
      <c r="B116" s="231"/>
      <c r="C116" s="234">
        <v>914</v>
      </c>
      <c r="D116" s="232">
        <v>30</v>
      </c>
      <c r="E116" s="109">
        <v>986</v>
      </c>
      <c r="F116" s="235">
        <v>1371</v>
      </c>
      <c r="G116" s="238">
        <v>2285</v>
      </c>
      <c r="H116" s="238">
        <v>2742</v>
      </c>
      <c r="I116" s="238">
        <v>4570</v>
      </c>
      <c r="J116" s="105"/>
      <c r="K116" s="105"/>
      <c r="L116" s="26"/>
      <c r="M116" s="26"/>
    </row>
    <row r="117" spans="1:13" s="27" customFormat="1" hidden="1" x14ac:dyDescent="0.2">
      <c r="A117" s="97" t="str">
        <f t="shared" si="1"/>
        <v>1016030</v>
      </c>
      <c r="B117" s="231"/>
      <c r="C117" s="234">
        <v>1016</v>
      </c>
      <c r="D117" s="232">
        <v>30</v>
      </c>
      <c r="E117" s="109">
        <v>1092</v>
      </c>
      <c r="F117" s="235">
        <v>1524</v>
      </c>
      <c r="G117" s="238">
        <v>2540</v>
      </c>
      <c r="H117" s="238">
        <v>3048</v>
      </c>
      <c r="I117" s="238">
        <v>5080</v>
      </c>
      <c r="J117" s="105"/>
      <c r="K117" s="105"/>
      <c r="L117" s="26"/>
      <c r="M117" s="26"/>
    </row>
    <row r="118" spans="1:13" s="27" customFormat="1" hidden="1" x14ac:dyDescent="0.2">
      <c r="A118" s="97" t="str">
        <f t="shared" si="1"/>
        <v>012040</v>
      </c>
      <c r="B118" s="231" t="s">
        <v>38</v>
      </c>
      <c r="C118" s="236" t="s">
        <v>54</v>
      </c>
      <c r="D118" s="232">
        <v>40</v>
      </c>
      <c r="E118" s="109">
        <v>106</v>
      </c>
      <c r="F118" s="235">
        <v>78</v>
      </c>
      <c r="G118" s="238">
        <v>78</v>
      </c>
      <c r="H118" s="238">
        <v>78</v>
      </c>
      <c r="I118" s="238">
        <v>78</v>
      </c>
      <c r="J118" s="105"/>
      <c r="K118" s="105"/>
      <c r="L118" s="26"/>
      <c r="M118" s="26"/>
    </row>
    <row r="119" spans="1:13" s="27" customFormat="1" hidden="1" x14ac:dyDescent="0.2">
      <c r="A119" s="97" t="str">
        <f t="shared" si="1"/>
        <v>015040</v>
      </c>
      <c r="B119" s="231" t="s">
        <v>38</v>
      </c>
      <c r="C119" s="236" t="s">
        <v>40</v>
      </c>
      <c r="D119" s="232">
        <v>40</v>
      </c>
      <c r="E119" s="109">
        <v>106</v>
      </c>
      <c r="F119" s="235">
        <v>78</v>
      </c>
      <c r="G119" s="238">
        <v>78</v>
      </c>
      <c r="H119" s="238">
        <v>78</v>
      </c>
      <c r="I119" s="238">
        <v>78</v>
      </c>
      <c r="J119" s="105"/>
      <c r="K119" s="105"/>
      <c r="L119" s="26"/>
      <c r="M119" s="26"/>
    </row>
    <row r="120" spans="1:13" s="27" customFormat="1" hidden="1" x14ac:dyDescent="0.2">
      <c r="A120" s="97" t="str">
        <f t="shared" si="1"/>
        <v>018040</v>
      </c>
      <c r="B120" s="231" t="s">
        <v>39</v>
      </c>
      <c r="C120" s="232">
        <v>18</v>
      </c>
      <c r="D120" s="232">
        <v>40</v>
      </c>
      <c r="E120" s="109">
        <v>106</v>
      </c>
      <c r="F120" s="235">
        <v>78</v>
      </c>
      <c r="G120" s="238">
        <v>78</v>
      </c>
      <c r="H120" s="238">
        <v>78</v>
      </c>
      <c r="I120" s="238">
        <v>90</v>
      </c>
      <c r="J120" s="105"/>
      <c r="K120" s="105"/>
      <c r="L120" s="26"/>
      <c r="M120" s="26"/>
    </row>
    <row r="121" spans="1:13" s="27" customFormat="1" hidden="1" x14ac:dyDescent="0.2">
      <c r="A121" s="97" t="str">
        <f t="shared" si="1"/>
        <v>022040</v>
      </c>
      <c r="B121" s="230">
        <v>15</v>
      </c>
      <c r="C121" s="230">
        <v>22</v>
      </c>
      <c r="D121" s="230">
        <v>40</v>
      </c>
      <c r="E121" s="110">
        <v>115</v>
      </c>
      <c r="F121" s="235">
        <v>82</v>
      </c>
      <c r="G121" s="238">
        <v>82</v>
      </c>
      <c r="H121" s="238">
        <v>82</v>
      </c>
      <c r="I121" s="238">
        <v>110</v>
      </c>
      <c r="J121" s="105"/>
      <c r="K121" s="105"/>
      <c r="L121" s="26"/>
      <c r="M121" s="26"/>
    </row>
    <row r="122" spans="1:13" s="27" customFormat="1" hidden="1" x14ac:dyDescent="0.2">
      <c r="A122" s="97" t="str">
        <f t="shared" si="1"/>
        <v>028040</v>
      </c>
      <c r="B122" s="230">
        <v>20</v>
      </c>
      <c r="C122" s="230">
        <v>28</v>
      </c>
      <c r="D122" s="230">
        <v>40</v>
      </c>
      <c r="E122" s="110">
        <v>115</v>
      </c>
      <c r="F122" s="235">
        <v>82</v>
      </c>
      <c r="G122" s="238">
        <v>82</v>
      </c>
      <c r="H122" s="238">
        <v>84</v>
      </c>
      <c r="I122" s="238">
        <v>140</v>
      </c>
      <c r="J122" s="105"/>
      <c r="K122" s="105"/>
      <c r="L122" s="26"/>
      <c r="M122" s="26"/>
    </row>
    <row r="123" spans="1:13" s="27" customFormat="1" hidden="1" x14ac:dyDescent="0.2">
      <c r="A123" s="97" t="str">
        <f t="shared" si="1"/>
        <v>035040</v>
      </c>
      <c r="B123" s="230">
        <v>25</v>
      </c>
      <c r="C123" s="230">
        <v>35</v>
      </c>
      <c r="D123" s="230">
        <v>40</v>
      </c>
      <c r="E123" s="110">
        <v>122</v>
      </c>
      <c r="F123" s="235">
        <v>86</v>
      </c>
      <c r="G123" s="238">
        <v>87.5</v>
      </c>
      <c r="H123" s="238">
        <v>105</v>
      </c>
      <c r="I123" s="238">
        <v>175</v>
      </c>
      <c r="J123" s="105"/>
      <c r="K123" s="105"/>
      <c r="L123" s="26"/>
      <c r="M123" s="26"/>
    </row>
    <row r="124" spans="1:13" s="27" customFormat="1" hidden="1" x14ac:dyDescent="0.2">
      <c r="A124" s="97" t="str">
        <f t="shared" si="1"/>
        <v>042040</v>
      </c>
      <c r="B124" s="230">
        <v>32</v>
      </c>
      <c r="C124" s="230">
        <v>42</v>
      </c>
      <c r="D124" s="230">
        <v>40</v>
      </c>
      <c r="E124" s="110">
        <v>133</v>
      </c>
      <c r="F124" s="235">
        <v>90</v>
      </c>
      <c r="G124" s="238">
        <v>105</v>
      </c>
      <c r="H124" s="238">
        <v>126</v>
      </c>
      <c r="I124" s="238">
        <v>210</v>
      </c>
      <c r="J124" s="105"/>
      <c r="K124" s="105"/>
      <c r="L124" s="26"/>
      <c r="M124" s="26"/>
    </row>
    <row r="125" spans="1:13" s="27" customFormat="1" hidden="1" x14ac:dyDescent="0.2">
      <c r="A125" s="97" t="str">
        <f t="shared" si="1"/>
        <v>048040</v>
      </c>
      <c r="B125" s="230">
        <v>40</v>
      </c>
      <c r="C125" s="230">
        <v>48</v>
      </c>
      <c r="D125" s="230">
        <v>40</v>
      </c>
      <c r="E125" s="110">
        <v>133</v>
      </c>
      <c r="F125" s="235">
        <v>90</v>
      </c>
      <c r="G125" s="238">
        <v>120</v>
      </c>
      <c r="H125" s="238">
        <v>144</v>
      </c>
      <c r="I125" s="238">
        <v>240</v>
      </c>
      <c r="J125" s="105"/>
      <c r="K125" s="105"/>
      <c r="L125" s="26"/>
      <c r="M125" s="26"/>
    </row>
    <row r="126" spans="1:13" s="27" customFormat="1" hidden="1" x14ac:dyDescent="0.2">
      <c r="A126" s="97" t="str">
        <f t="shared" si="1"/>
        <v>054040</v>
      </c>
      <c r="B126" s="230" t="s">
        <v>38</v>
      </c>
      <c r="C126" s="230">
        <v>54</v>
      </c>
      <c r="D126" s="230">
        <v>40</v>
      </c>
      <c r="E126" s="110">
        <v>146</v>
      </c>
      <c r="F126" s="235">
        <v>98</v>
      </c>
      <c r="G126" s="238">
        <v>135</v>
      </c>
      <c r="H126" s="238">
        <v>162</v>
      </c>
      <c r="I126" s="238">
        <v>270</v>
      </c>
      <c r="J126" s="105"/>
      <c r="K126" s="105"/>
      <c r="L126" s="26"/>
      <c r="M126" s="26"/>
    </row>
    <row r="127" spans="1:13" s="27" customFormat="1" hidden="1" x14ac:dyDescent="0.2">
      <c r="A127" s="97" t="str">
        <f t="shared" si="1"/>
        <v>060040</v>
      </c>
      <c r="B127" s="230">
        <v>50</v>
      </c>
      <c r="C127" s="230">
        <v>60</v>
      </c>
      <c r="D127" s="230">
        <v>40</v>
      </c>
      <c r="E127" s="110">
        <v>146</v>
      </c>
      <c r="F127" s="235">
        <v>98</v>
      </c>
      <c r="G127" s="238">
        <v>150</v>
      </c>
      <c r="H127" s="238">
        <v>180</v>
      </c>
      <c r="I127" s="238">
        <v>300</v>
      </c>
      <c r="J127" s="105"/>
      <c r="K127" s="105"/>
      <c r="L127" s="26"/>
      <c r="M127" s="26"/>
    </row>
    <row r="128" spans="1:13" s="27" customFormat="1" hidden="1" x14ac:dyDescent="0.2">
      <c r="A128" s="97" t="str">
        <f t="shared" si="1"/>
        <v>064040</v>
      </c>
      <c r="B128" s="230" t="s">
        <v>38</v>
      </c>
      <c r="C128" s="230">
        <v>64</v>
      </c>
      <c r="D128" s="230">
        <v>40</v>
      </c>
      <c r="E128" s="110">
        <v>146</v>
      </c>
      <c r="F128" s="235">
        <v>98</v>
      </c>
      <c r="G128" s="238">
        <v>160</v>
      </c>
      <c r="H128" s="238">
        <v>192</v>
      </c>
      <c r="I128" s="238">
        <v>320</v>
      </c>
      <c r="J128" s="105"/>
      <c r="K128" s="105"/>
      <c r="L128" s="26"/>
      <c r="M128" s="26"/>
    </row>
    <row r="129" spans="1:13" s="27" customFormat="1" hidden="1" x14ac:dyDescent="0.2">
      <c r="A129" s="97" t="str">
        <f t="shared" si="1"/>
        <v>070040</v>
      </c>
      <c r="B129" s="230" t="s">
        <v>38</v>
      </c>
      <c r="C129" s="230">
        <v>70</v>
      </c>
      <c r="D129" s="230">
        <v>40</v>
      </c>
      <c r="E129" s="110">
        <v>160</v>
      </c>
      <c r="F129" s="235">
        <v>105</v>
      </c>
      <c r="G129" s="238">
        <v>175</v>
      </c>
      <c r="H129" s="238">
        <v>210</v>
      </c>
      <c r="I129" s="238">
        <v>350</v>
      </c>
      <c r="J129" s="105"/>
      <c r="K129" s="105"/>
      <c r="L129" s="26"/>
      <c r="M129" s="26"/>
    </row>
    <row r="130" spans="1:13" s="27" customFormat="1" hidden="1" x14ac:dyDescent="0.2">
      <c r="A130" s="97" t="str">
        <f t="shared" si="1"/>
        <v>076040</v>
      </c>
      <c r="B130" s="230">
        <v>65</v>
      </c>
      <c r="C130" s="230">
        <v>76</v>
      </c>
      <c r="D130" s="230">
        <v>40</v>
      </c>
      <c r="E130" s="110">
        <v>160</v>
      </c>
      <c r="F130" s="235">
        <v>105</v>
      </c>
      <c r="G130" s="238">
        <v>190</v>
      </c>
      <c r="H130" s="238">
        <v>228</v>
      </c>
      <c r="I130" s="238">
        <v>380</v>
      </c>
      <c r="J130" s="105"/>
      <c r="K130" s="105"/>
      <c r="L130" s="26"/>
      <c r="M130" s="26"/>
    </row>
    <row r="131" spans="1:13" s="27" customFormat="1" hidden="1" x14ac:dyDescent="0.2">
      <c r="A131" s="97" t="str">
        <f t="shared" si="1"/>
        <v>089040</v>
      </c>
      <c r="B131" s="230">
        <v>80</v>
      </c>
      <c r="C131" s="230">
        <v>89</v>
      </c>
      <c r="D131" s="230">
        <v>40</v>
      </c>
      <c r="E131" s="110">
        <v>173</v>
      </c>
      <c r="F131" s="235">
        <v>115</v>
      </c>
      <c r="G131" s="238">
        <v>222.5</v>
      </c>
      <c r="H131" s="238">
        <v>267</v>
      </c>
      <c r="I131" s="238">
        <v>445</v>
      </c>
      <c r="J131" s="105"/>
      <c r="K131" s="105"/>
      <c r="L131" s="26"/>
      <c r="M131" s="26"/>
    </row>
    <row r="132" spans="1:13" s="27" customFormat="1" hidden="1" x14ac:dyDescent="0.2">
      <c r="A132" s="97" t="str">
        <f t="shared" si="1"/>
        <v>102040</v>
      </c>
      <c r="B132" s="230" t="s">
        <v>38</v>
      </c>
      <c r="C132" s="230">
        <v>102</v>
      </c>
      <c r="D132" s="230">
        <v>40</v>
      </c>
      <c r="E132" s="110">
        <v>199</v>
      </c>
      <c r="F132" s="235">
        <v>135</v>
      </c>
      <c r="G132" s="238">
        <v>255</v>
      </c>
      <c r="H132" s="238">
        <v>306</v>
      </c>
      <c r="I132" s="238">
        <v>510</v>
      </c>
      <c r="J132" s="105"/>
      <c r="K132" s="105"/>
      <c r="L132" s="26"/>
      <c r="M132" s="26"/>
    </row>
    <row r="133" spans="1:13" s="27" customFormat="1" hidden="1" x14ac:dyDescent="0.2">
      <c r="A133" s="97" t="str">
        <f t="shared" si="1"/>
        <v>114040</v>
      </c>
      <c r="B133" s="231" t="s">
        <v>48</v>
      </c>
      <c r="C133" s="232">
        <v>114</v>
      </c>
      <c r="D133" s="232">
        <v>40</v>
      </c>
      <c r="E133" s="109">
        <v>199</v>
      </c>
      <c r="F133" s="235">
        <v>155</v>
      </c>
      <c r="G133" s="238">
        <v>285</v>
      </c>
      <c r="H133" s="238">
        <v>342</v>
      </c>
      <c r="I133" s="238">
        <v>570</v>
      </c>
      <c r="J133" s="105"/>
      <c r="K133" s="105"/>
      <c r="L133" s="26"/>
      <c r="M133" s="26"/>
    </row>
    <row r="134" spans="1:13" s="27" customFormat="1" hidden="1" x14ac:dyDescent="0.2">
      <c r="A134" s="97" t="str">
        <f t="shared" si="1"/>
        <v>127040</v>
      </c>
      <c r="B134" s="231" t="s">
        <v>38</v>
      </c>
      <c r="C134" s="232">
        <v>127</v>
      </c>
      <c r="D134" s="232">
        <v>40</v>
      </c>
      <c r="E134" s="109">
        <v>213</v>
      </c>
      <c r="F134" s="235">
        <v>160</v>
      </c>
      <c r="G134" s="238">
        <v>317.5</v>
      </c>
      <c r="H134" s="238">
        <v>381</v>
      </c>
      <c r="I134" s="238">
        <v>635</v>
      </c>
      <c r="J134" s="105"/>
      <c r="K134" s="105"/>
      <c r="L134" s="26"/>
      <c r="M134" s="26"/>
    </row>
    <row r="135" spans="1:13" s="27" customFormat="1" hidden="1" x14ac:dyDescent="0.2">
      <c r="A135" s="97" t="str">
        <f t="shared" si="1"/>
        <v>140040</v>
      </c>
      <c r="B135" s="231" t="s">
        <v>49</v>
      </c>
      <c r="C135" s="232">
        <v>140</v>
      </c>
      <c r="D135" s="232">
        <v>40</v>
      </c>
      <c r="E135" s="109">
        <v>225</v>
      </c>
      <c r="F135" s="235">
        <v>190</v>
      </c>
      <c r="G135" s="238">
        <v>350</v>
      </c>
      <c r="H135" s="238">
        <v>420</v>
      </c>
      <c r="I135" s="238">
        <v>700</v>
      </c>
      <c r="J135" s="105"/>
      <c r="K135" s="105"/>
      <c r="L135" s="26"/>
      <c r="M135" s="26"/>
    </row>
    <row r="136" spans="1:13" s="27" customFormat="1" hidden="1" x14ac:dyDescent="0.2">
      <c r="A136" s="97" t="str">
        <f t="shared" si="1"/>
        <v>168040</v>
      </c>
      <c r="B136" s="232">
        <v>150</v>
      </c>
      <c r="C136" s="232">
        <v>168</v>
      </c>
      <c r="D136" s="232">
        <v>40</v>
      </c>
      <c r="E136" s="109">
        <v>253</v>
      </c>
      <c r="F136" s="235">
        <v>230</v>
      </c>
      <c r="G136" s="238">
        <v>420</v>
      </c>
      <c r="H136" s="238">
        <v>504</v>
      </c>
      <c r="I136" s="238">
        <v>840</v>
      </c>
      <c r="J136" s="105"/>
      <c r="K136" s="105"/>
      <c r="L136" s="26"/>
      <c r="M136" s="26"/>
    </row>
    <row r="137" spans="1:13" s="27" customFormat="1" hidden="1" x14ac:dyDescent="0.2">
      <c r="A137" s="97" t="str">
        <f t="shared" si="1"/>
        <v>178040</v>
      </c>
      <c r="B137" s="232" t="s">
        <v>38</v>
      </c>
      <c r="C137" s="232">
        <v>178</v>
      </c>
      <c r="D137" s="232">
        <v>40</v>
      </c>
      <c r="E137" s="109">
        <v>266</v>
      </c>
      <c r="F137" s="235">
        <v>230</v>
      </c>
      <c r="G137" s="238">
        <v>445</v>
      </c>
      <c r="H137" s="238">
        <v>534</v>
      </c>
      <c r="I137" s="238">
        <v>890</v>
      </c>
      <c r="J137" s="105"/>
      <c r="K137" s="105"/>
      <c r="L137" s="26"/>
      <c r="M137" s="26"/>
    </row>
    <row r="138" spans="1:13" s="27" customFormat="1" hidden="1" x14ac:dyDescent="0.2">
      <c r="A138" s="97" t="str">
        <f t="shared" si="1"/>
        <v>219040</v>
      </c>
      <c r="B138" s="232">
        <v>200</v>
      </c>
      <c r="C138" s="232">
        <v>219</v>
      </c>
      <c r="D138" s="232">
        <v>40</v>
      </c>
      <c r="E138" s="109">
        <v>304</v>
      </c>
      <c r="F138" s="235">
        <v>305</v>
      </c>
      <c r="G138" s="238">
        <v>547.5</v>
      </c>
      <c r="H138" s="238">
        <v>657</v>
      </c>
      <c r="I138" s="238">
        <v>1095</v>
      </c>
      <c r="J138" s="105"/>
      <c r="K138" s="105"/>
      <c r="L138" s="26"/>
      <c r="M138" s="26"/>
    </row>
    <row r="139" spans="1:13" s="27" customFormat="1" hidden="1" x14ac:dyDescent="0.2">
      <c r="A139" s="97" t="str">
        <f t="shared" si="1"/>
        <v>230040</v>
      </c>
      <c r="B139" s="232" t="s">
        <v>38</v>
      </c>
      <c r="C139" s="232">
        <v>230</v>
      </c>
      <c r="D139" s="232">
        <v>40</v>
      </c>
      <c r="E139" s="109">
        <v>318</v>
      </c>
      <c r="F139" s="235">
        <v>305</v>
      </c>
      <c r="G139" s="238">
        <v>575</v>
      </c>
      <c r="H139" s="238">
        <v>690</v>
      </c>
      <c r="I139" s="238">
        <v>1150</v>
      </c>
      <c r="J139" s="105"/>
      <c r="K139" s="105"/>
      <c r="L139" s="26"/>
      <c r="M139" s="26"/>
    </row>
    <row r="140" spans="1:13" s="27" customFormat="1" hidden="1" x14ac:dyDescent="0.2">
      <c r="A140" s="97" t="str">
        <f t="shared" si="1"/>
        <v>273040</v>
      </c>
      <c r="B140" s="232">
        <v>250</v>
      </c>
      <c r="C140" s="232">
        <v>273</v>
      </c>
      <c r="D140" s="232">
        <v>40</v>
      </c>
      <c r="E140" s="109">
        <v>358</v>
      </c>
      <c r="F140" s="235">
        <v>381</v>
      </c>
      <c r="G140" s="238">
        <v>682.5</v>
      </c>
      <c r="H140" s="238">
        <v>819</v>
      </c>
      <c r="I140" s="238">
        <v>1365</v>
      </c>
      <c r="J140" s="105"/>
      <c r="K140" s="105"/>
      <c r="L140" s="26"/>
      <c r="M140" s="26"/>
    </row>
    <row r="141" spans="1:13" s="27" customFormat="1" hidden="1" x14ac:dyDescent="0.2">
      <c r="A141" s="97" t="str">
        <f t="shared" si="1"/>
        <v>289040</v>
      </c>
      <c r="B141" s="232" t="s">
        <v>38</v>
      </c>
      <c r="C141" s="232">
        <v>289</v>
      </c>
      <c r="D141" s="232">
        <v>40</v>
      </c>
      <c r="E141" s="109">
        <v>385</v>
      </c>
      <c r="F141" s="235">
        <v>381</v>
      </c>
      <c r="G141" s="238">
        <v>722.5</v>
      </c>
      <c r="H141" s="238">
        <v>867</v>
      </c>
      <c r="I141" s="238">
        <v>1445</v>
      </c>
      <c r="J141" s="105"/>
      <c r="K141" s="105"/>
      <c r="L141" s="26"/>
      <c r="M141" s="26"/>
    </row>
    <row r="142" spans="1:13" s="27" customFormat="1" hidden="1" x14ac:dyDescent="0.2">
      <c r="A142" s="97" t="str">
        <f t="shared" si="1"/>
        <v>324040</v>
      </c>
      <c r="B142" s="232">
        <v>300</v>
      </c>
      <c r="C142" s="232">
        <v>324</v>
      </c>
      <c r="D142" s="232">
        <v>40</v>
      </c>
      <c r="E142" s="109">
        <v>411</v>
      </c>
      <c r="F142" s="235">
        <v>457</v>
      </c>
      <c r="G142" s="238">
        <v>810</v>
      </c>
      <c r="H142" s="238">
        <v>972</v>
      </c>
      <c r="I142" s="238">
        <v>1620</v>
      </c>
      <c r="J142" s="105"/>
      <c r="K142" s="105"/>
      <c r="L142" s="26"/>
      <c r="M142" s="26"/>
    </row>
    <row r="143" spans="1:13" s="27" customFormat="1" hidden="1" x14ac:dyDescent="0.2">
      <c r="A143" s="97" t="str">
        <f t="shared" si="1"/>
        <v>356040</v>
      </c>
      <c r="B143" s="232" t="s">
        <v>38</v>
      </c>
      <c r="C143" s="232">
        <v>356</v>
      </c>
      <c r="D143" s="232">
        <v>40</v>
      </c>
      <c r="E143" s="239">
        <v>451</v>
      </c>
      <c r="F143" s="235">
        <v>457</v>
      </c>
      <c r="G143" s="238">
        <v>890</v>
      </c>
      <c r="H143" s="238">
        <v>1068</v>
      </c>
      <c r="I143" s="238">
        <v>1780</v>
      </c>
      <c r="J143" s="105"/>
      <c r="K143" s="105"/>
      <c r="L143" s="26"/>
      <c r="M143" s="26"/>
    </row>
    <row r="144" spans="1:13" s="27" customFormat="1" hidden="1" x14ac:dyDescent="0.2">
      <c r="A144" s="97" t="str">
        <f t="shared" si="1"/>
        <v>371040</v>
      </c>
      <c r="B144" s="232"/>
      <c r="C144" s="232">
        <v>371</v>
      </c>
      <c r="D144" s="232">
        <v>40</v>
      </c>
      <c r="E144" s="109">
        <v>478</v>
      </c>
      <c r="F144" s="235">
        <v>533</v>
      </c>
      <c r="G144" s="238">
        <v>927.5</v>
      </c>
      <c r="H144" s="238">
        <v>1113</v>
      </c>
      <c r="I144" s="238">
        <v>1855</v>
      </c>
      <c r="J144" s="105"/>
      <c r="K144" s="105"/>
      <c r="L144" s="26"/>
      <c r="M144" s="26"/>
    </row>
    <row r="145" spans="1:13" s="27" customFormat="1" hidden="1" x14ac:dyDescent="0.2">
      <c r="A145" s="97" t="str">
        <f t="shared" si="1"/>
        <v>406040</v>
      </c>
      <c r="B145" s="232"/>
      <c r="C145" s="232">
        <v>406</v>
      </c>
      <c r="D145" s="232">
        <v>40</v>
      </c>
      <c r="E145" s="109">
        <v>504</v>
      </c>
      <c r="F145" s="235">
        <v>610</v>
      </c>
      <c r="G145" s="238">
        <v>1015</v>
      </c>
      <c r="H145" s="238">
        <v>1218</v>
      </c>
      <c r="I145" s="238">
        <v>2030</v>
      </c>
      <c r="J145" s="105"/>
      <c r="K145" s="105"/>
      <c r="L145" s="26"/>
      <c r="M145" s="26"/>
    </row>
    <row r="146" spans="1:13" s="27" customFormat="1" hidden="1" x14ac:dyDescent="0.2">
      <c r="A146" s="97" t="str">
        <f t="shared" si="1"/>
        <v>426040</v>
      </c>
      <c r="B146" s="232"/>
      <c r="C146" s="232">
        <v>426</v>
      </c>
      <c r="D146" s="232">
        <v>40</v>
      </c>
      <c r="E146" s="109">
        <v>530</v>
      </c>
      <c r="F146" s="235">
        <v>610</v>
      </c>
      <c r="G146" s="238">
        <v>1065</v>
      </c>
      <c r="H146" s="238">
        <v>1278</v>
      </c>
      <c r="I146" s="238">
        <v>2130</v>
      </c>
      <c r="J146" s="105"/>
      <c r="K146" s="105"/>
      <c r="L146" s="26"/>
      <c r="M146" s="26"/>
    </row>
    <row r="147" spans="1:13" s="27" customFormat="1" hidden="1" x14ac:dyDescent="0.2">
      <c r="A147" s="97" t="str">
        <f t="shared" si="1"/>
        <v>508040</v>
      </c>
      <c r="B147" s="232"/>
      <c r="C147" s="232">
        <v>508</v>
      </c>
      <c r="D147" s="232">
        <v>40</v>
      </c>
      <c r="E147" s="109">
        <v>612</v>
      </c>
      <c r="F147" s="235">
        <v>762</v>
      </c>
      <c r="G147" s="238">
        <v>1270</v>
      </c>
      <c r="H147" s="238">
        <v>1524</v>
      </c>
      <c r="I147" s="238">
        <v>2540</v>
      </c>
      <c r="J147" s="105"/>
      <c r="K147" s="105"/>
      <c r="L147" s="26"/>
      <c r="M147" s="26"/>
    </row>
    <row r="148" spans="1:13" s="27" customFormat="1" hidden="1" x14ac:dyDescent="0.2">
      <c r="A148" s="97" t="str">
        <f t="shared" si="1"/>
        <v>533040</v>
      </c>
      <c r="B148" s="232"/>
      <c r="C148" s="232">
        <v>533</v>
      </c>
      <c r="D148" s="232">
        <v>40</v>
      </c>
      <c r="E148" s="109">
        <v>622</v>
      </c>
      <c r="F148" s="235">
        <v>762</v>
      </c>
      <c r="G148" s="238">
        <v>1332.5</v>
      </c>
      <c r="H148" s="238">
        <v>1599</v>
      </c>
      <c r="I148" s="238">
        <v>2665</v>
      </c>
      <c r="J148" s="105"/>
      <c r="K148" s="105"/>
      <c r="L148" s="26"/>
      <c r="M148" s="26"/>
    </row>
    <row r="149" spans="1:13" s="27" customFormat="1" hidden="1" x14ac:dyDescent="0.2">
      <c r="A149" s="97" t="str">
        <f t="shared" si="1"/>
        <v>612040</v>
      </c>
      <c r="B149" s="232"/>
      <c r="C149" s="232">
        <v>612</v>
      </c>
      <c r="D149" s="232">
        <v>40</v>
      </c>
      <c r="E149" s="109">
        <v>702</v>
      </c>
      <c r="F149" s="235">
        <v>914</v>
      </c>
      <c r="G149" s="238">
        <v>1530</v>
      </c>
      <c r="H149" s="238">
        <v>1836</v>
      </c>
      <c r="I149" s="238">
        <v>3060</v>
      </c>
      <c r="J149" s="105"/>
      <c r="K149" s="105"/>
      <c r="L149" s="26"/>
      <c r="M149" s="26"/>
    </row>
    <row r="150" spans="1:13" s="27" customFormat="1" hidden="1" x14ac:dyDescent="0.2">
      <c r="A150" s="97" t="str">
        <f t="shared" si="1"/>
        <v>630040</v>
      </c>
      <c r="B150" s="232"/>
      <c r="C150" s="232">
        <v>630</v>
      </c>
      <c r="D150" s="232">
        <v>40</v>
      </c>
      <c r="E150" s="109">
        <v>722</v>
      </c>
      <c r="F150" s="235">
        <v>914</v>
      </c>
      <c r="G150" s="238">
        <v>1575</v>
      </c>
      <c r="H150" s="238">
        <v>1890</v>
      </c>
      <c r="I150" s="238">
        <v>3150</v>
      </c>
      <c r="J150" s="105"/>
      <c r="K150" s="105"/>
      <c r="L150" s="26"/>
      <c r="M150" s="26"/>
    </row>
    <row r="151" spans="1:13" s="27" customFormat="1" hidden="1" x14ac:dyDescent="0.2">
      <c r="A151" s="97" t="str">
        <f t="shared" si="1"/>
        <v>714040</v>
      </c>
      <c r="B151" s="232"/>
      <c r="C151" s="232">
        <v>714</v>
      </c>
      <c r="D151" s="232">
        <v>40</v>
      </c>
      <c r="E151" s="109">
        <v>802</v>
      </c>
      <c r="F151" s="235">
        <v>1070</v>
      </c>
      <c r="G151" s="238">
        <v>1785</v>
      </c>
      <c r="H151" s="238">
        <v>2142</v>
      </c>
      <c r="I151" s="238">
        <v>3570</v>
      </c>
      <c r="J151" s="105"/>
      <c r="K151" s="105"/>
      <c r="L151" s="26"/>
      <c r="M151" s="26"/>
    </row>
    <row r="152" spans="1:13" s="27" customFormat="1" hidden="1" x14ac:dyDescent="0.2">
      <c r="A152" s="97" t="str">
        <f t="shared" si="1"/>
        <v>813040</v>
      </c>
      <c r="B152" s="232"/>
      <c r="C152" s="232">
        <v>813</v>
      </c>
      <c r="D152" s="232">
        <v>40</v>
      </c>
      <c r="E152" s="109">
        <v>912</v>
      </c>
      <c r="F152" s="235">
        <v>1220</v>
      </c>
      <c r="G152" s="238">
        <v>2032.5</v>
      </c>
      <c r="H152" s="238">
        <v>2439</v>
      </c>
      <c r="I152" s="238">
        <v>4065</v>
      </c>
      <c r="J152" s="105"/>
      <c r="K152" s="105"/>
      <c r="L152" s="26"/>
      <c r="M152" s="26"/>
    </row>
    <row r="153" spans="1:13" s="27" customFormat="1" hidden="1" x14ac:dyDescent="0.2">
      <c r="A153" s="97" t="str">
        <f t="shared" si="1"/>
        <v>914040</v>
      </c>
      <c r="B153" s="232"/>
      <c r="C153" s="232">
        <v>914</v>
      </c>
      <c r="D153" s="232">
        <v>40</v>
      </c>
      <c r="E153" s="109">
        <v>1012</v>
      </c>
      <c r="F153" s="235">
        <v>1370</v>
      </c>
      <c r="G153" s="238">
        <v>2285</v>
      </c>
      <c r="H153" s="238">
        <v>2742</v>
      </c>
      <c r="I153" s="238">
        <v>4570</v>
      </c>
      <c r="J153" s="105"/>
      <c r="K153" s="105"/>
      <c r="L153" s="26"/>
      <c r="M153" s="26"/>
    </row>
    <row r="154" spans="1:13" s="27" customFormat="1" hidden="1" x14ac:dyDescent="0.2">
      <c r="A154" s="97" t="str">
        <f t="shared" si="1"/>
        <v>1016040</v>
      </c>
      <c r="B154" s="232"/>
      <c r="C154" s="232">
        <v>1016</v>
      </c>
      <c r="D154" s="232">
        <v>40</v>
      </c>
      <c r="E154" s="109">
        <v>1107</v>
      </c>
      <c r="F154" s="235">
        <v>1525</v>
      </c>
      <c r="G154" s="238">
        <v>2540</v>
      </c>
      <c r="H154" s="238">
        <v>3048</v>
      </c>
      <c r="I154" s="238">
        <v>5080</v>
      </c>
      <c r="J154" s="105"/>
      <c r="K154" s="105"/>
      <c r="L154" s="26"/>
      <c r="M154" s="26"/>
    </row>
    <row r="155" spans="1:13" s="27" customFormat="1" hidden="1" x14ac:dyDescent="0.2">
      <c r="A155" s="97" t="str">
        <f t="shared" si="1"/>
        <v>012050</v>
      </c>
      <c r="B155" s="232"/>
      <c r="C155" s="232">
        <v>12</v>
      </c>
      <c r="D155" s="232">
        <v>50</v>
      </c>
      <c r="E155" s="109">
        <v>122</v>
      </c>
      <c r="F155" s="235">
        <v>86</v>
      </c>
      <c r="G155" s="238">
        <v>86</v>
      </c>
      <c r="H155" s="238">
        <v>86</v>
      </c>
      <c r="I155" s="238">
        <v>86</v>
      </c>
      <c r="J155" s="105"/>
      <c r="K155" s="105"/>
      <c r="L155" s="26"/>
      <c r="M155" s="26"/>
    </row>
    <row r="156" spans="1:13" s="27" customFormat="1" hidden="1" x14ac:dyDescent="0.2">
      <c r="A156" s="97" t="str">
        <f t="shared" si="1"/>
        <v>015050</v>
      </c>
      <c r="B156" s="232"/>
      <c r="C156" s="232">
        <v>15</v>
      </c>
      <c r="D156" s="232">
        <v>50</v>
      </c>
      <c r="E156" s="109">
        <v>122</v>
      </c>
      <c r="F156" s="235">
        <v>86</v>
      </c>
      <c r="G156" s="238">
        <v>86</v>
      </c>
      <c r="H156" s="238">
        <v>86</v>
      </c>
      <c r="I156" s="238">
        <v>86</v>
      </c>
      <c r="J156" s="105"/>
      <c r="K156" s="105"/>
      <c r="L156" s="26"/>
      <c r="M156" s="26"/>
    </row>
    <row r="157" spans="1:13" s="27" customFormat="1" hidden="1" x14ac:dyDescent="0.2">
      <c r="A157" s="97" t="str">
        <f t="shared" si="1"/>
        <v>018050</v>
      </c>
      <c r="B157" s="232"/>
      <c r="C157" s="232">
        <v>18</v>
      </c>
      <c r="D157" s="232">
        <v>50</v>
      </c>
      <c r="E157" s="109">
        <v>133</v>
      </c>
      <c r="F157" s="235">
        <v>90</v>
      </c>
      <c r="G157" s="238">
        <v>90</v>
      </c>
      <c r="H157" s="238">
        <v>90</v>
      </c>
      <c r="I157" s="238">
        <v>90</v>
      </c>
      <c r="J157" s="105"/>
      <c r="K157" s="105"/>
      <c r="L157" s="26"/>
      <c r="M157" s="26"/>
    </row>
    <row r="158" spans="1:13" s="27" customFormat="1" hidden="1" x14ac:dyDescent="0.2">
      <c r="A158" s="97" t="str">
        <f t="shared" si="1"/>
        <v>022050</v>
      </c>
      <c r="B158" s="232">
        <v>15</v>
      </c>
      <c r="C158" s="232">
        <v>22</v>
      </c>
      <c r="D158" s="232">
        <v>50</v>
      </c>
      <c r="E158" s="109">
        <v>133</v>
      </c>
      <c r="F158" s="235">
        <v>90</v>
      </c>
      <c r="G158" s="238">
        <v>90</v>
      </c>
      <c r="H158" s="238">
        <v>90</v>
      </c>
      <c r="I158" s="238">
        <v>110</v>
      </c>
      <c r="J158" s="105"/>
      <c r="K158" s="105"/>
      <c r="L158" s="26"/>
      <c r="M158" s="26"/>
    </row>
    <row r="159" spans="1:13" s="27" customFormat="1" hidden="1" x14ac:dyDescent="0.2">
      <c r="A159" s="97" t="str">
        <f t="shared" si="1"/>
        <v>028050</v>
      </c>
      <c r="B159" s="232">
        <v>20</v>
      </c>
      <c r="C159" s="232">
        <v>28</v>
      </c>
      <c r="D159" s="232">
        <v>50</v>
      </c>
      <c r="E159" s="109">
        <v>133</v>
      </c>
      <c r="F159" s="235">
        <v>90</v>
      </c>
      <c r="G159" s="238">
        <v>90</v>
      </c>
      <c r="H159" s="238">
        <v>90</v>
      </c>
      <c r="I159" s="238">
        <v>140</v>
      </c>
      <c r="J159" s="105"/>
      <c r="K159" s="105"/>
      <c r="L159" s="26"/>
      <c r="M159" s="26"/>
    </row>
    <row r="160" spans="1:13" s="27" customFormat="1" hidden="1" x14ac:dyDescent="0.2">
      <c r="A160" s="97" t="str">
        <f t="shared" si="1"/>
        <v>035050</v>
      </c>
      <c r="B160" s="232">
        <v>25</v>
      </c>
      <c r="C160" s="232">
        <v>35</v>
      </c>
      <c r="D160" s="232">
        <v>50</v>
      </c>
      <c r="E160" s="109">
        <v>146</v>
      </c>
      <c r="F160" s="235">
        <v>98</v>
      </c>
      <c r="G160" s="238">
        <v>98</v>
      </c>
      <c r="H160" s="238">
        <v>105</v>
      </c>
      <c r="I160" s="238">
        <v>175</v>
      </c>
      <c r="J160" s="105"/>
      <c r="K160" s="105"/>
      <c r="L160" s="26"/>
      <c r="M160" s="26"/>
    </row>
    <row r="161" spans="1:13" s="27" customFormat="1" hidden="1" x14ac:dyDescent="0.2">
      <c r="A161" s="97" t="str">
        <f t="shared" si="1"/>
        <v>042050</v>
      </c>
      <c r="B161" s="232">
        <v>32</v>
      </c>
      <c r="C161" s="232">
        <v>42</v>
      </c>
      <c r="D161" s="232">
        <v>50</v>
      </c>
      <c r="E161" s="109">
        <v>160</v>
      </c>
      <c r="F161" s="235">
        <v>105</v>
      </c>
      <c r="G161" s="238">
        <v>105</v>
      </c>
      <c r="H161" s="238">
        <v>126</v>
      </c>
      <c r="I161" s="238">
        <v>210</v>
      </c>
      <c r="J161" s="105"/>
      <c r="K161" s="105"/>
      <c r="L161" s="26"/>
      <c r="M161" s="26"/>
    </row>
    <row r="162" spans="1:13" s="27" customFormat="1" hidden="1" x14ac:dyDescent="0.2">
      <c r="A162" s="97" t="str">
        <f t="shared" si="1"/>
        <v>048050</v>
      </c>
      <c r="B162" s="232">
        <v>40</v>
      </c>
      <c r="C162" s="232">
        <v>48</v>
      </c>
      <c r="D162" s="232">
        <v>50</v>
      </c>
      <c r="E162" s="109">
        <v>160</v>
      </c>
      <c r="F162" s="235">
        <v>105</v>
      </c>
      <c r="G162" s="238">
        <v>120</v>
      </c>
      <c r="H162" s="238">
        <v>144</v>
      </c>
      <c r="I162" s="238">
        <v>240</v>
      </c>
      <c r="J162" s="105"/>
      <c r="K162" s="105"/>
      <c r="L162" s="26"/>
      <c r="M162" s="26"/>
    </row>
    <row r="163" spans="1:13" s="27" customFormat="1" hidden="1" x14ac:dyDescent="0.2">
      <c r="A163" s="97" t="str">
        <f t="shared" si="1"/>
        <v>054050</v>
      </c>
      <c r="B163" s="232" t="s">
        <v>38</v>
      </c>
      <c r="C163" s="232">
        <v>54</v>
      </c>
      <c r="D163" s="232">
        <v>50</v>
      </c>
      <c r="E163" s="109">
        <v>160</v>
      </c>
      <c r="F163" s="235">
        <v>105</v>
      </c>
      <c r="G163" s="238">
        <v>135</v>
      </c>
      <c r="H163" s="238">
        <v>162</v>
      </c>
      <c r="I163" s="238">
        <v>270</v>
      </c>
      <c r="J163" s="105"/>
      <c r="K163" s="105"/>
      <c r="L163" s="26"/>
      <c r="M163" s="26"/>
    </row>
    <row r="164" spans="1:13" s="27" customFormat="1" hidden="1" x14ac:dyDescent="0.2">
      <c r="A164" s="97" t="str">
        <f t="shared" si="1"/>
        <v>060050</v>
      </c>
      <c r="B164" s="232">
        <v>50</v>
      </c>
      <c r="C164" s="232">
        <v>60</v>
      </c>
      <c r="D164" s="232">
        <v>50</v>
      </c>
      <c r="E164" s="109">
        <v>173</v>
      </c>
      <c r="F164" s="235">
        <v>115</v>
      </c>
      <c r="G164" s="238">
        <v>150</v>
      </c>
      <c r="H164" s="238">
        <v>180</v>
      </c>
      <c r="I164" s="238">
        <v>300</v>
      </c>
      <c r="J164" s="105"/>
      <c r="K164" s="105"/>
      <c r="L164" s="26"/>
      <c r="M164" s="26"/>
    </row>
    <row r="165" spans="1:13" s="27" customFormat="1" hidden="1" x14ac:dyDescent="0.2">
      <c r="A165" s="97" t="str">
        <f t="shared" si="1"/>
        <v>064050</v>
      </c>
      <c r="B165" s="232" t="s">
        <v>38</v>
      </c>
      <c r="C165" s="232">
        <v>64</v>
      </c>
      <c r="D165" s="232">
        <v>50</v>
      </c>
      <c r="E165" s="109">
        <v>173</v>
      </c>
      <c r="F165" s="235">
        <v>115</v>
      </c>
      <c r="G165" s="238">
        <v>160</v>
      </c>
      <c r="H165" s="238">
        <v>192</v>
      </c>
      <c r="I165" s="238">
        <v>320</v>
      </c>
      <c r="J165" s="105"/>
      <c r="K165" s="105"/>
      <c r="L165" s="26"/>
      <c r="M165" s="26"/>
    </row>
    <row r="166" spans="1:13" s="27" customFormat="1" hidden="1" x14ac:dyDescent="0.2">
      <c r="A166" s="97" t="str">
        <f t="shared" si="1"/>
        <v>070050</v>
      </c>
      <c r="B166" s="232" t="s">
        <v>38</v>
      </c>
      <c r="C166" s="232">
        <v>70</v>
      </c>
      <c r="D166" s="232">
        <v>50</v>
      </c>
      <c r="E166" s="109">
        <v>173</v>
      </c>
      <c r="F166" s="235">
        <v>115</v>
      </c>
      <c r="G166" s="238">
        <v>175</v>
      </c>
      <c r="H166" s="238">
        <v>210</v>
      </c>
      <c r="I166" s="238">
        <v>350</v>
      </c>
      <c r="J166" s="105"/>
      <c r="K166" s="105"/>
      <c r="L166" s="26"/>
      <c r="M166" s="26"/>
    </row>
    <row r="167" spans="1:13" s="27" customFormat="1" hidden="1" x14ac:dyDescent="0.2">
      <c r="A167" s="97" t="str">
        <f t="shared" si="1"/>
        <v>076050</v>
      </c>
      <c r="B167" s="232">
        <v>65</v>
      </c>
      <c r="C167" s="232">
        <v>76</v>
      </c>
      <c r="D167" s="232">
        <v>50</v>
      </c>
      <c r="E167" s="109">
        <v>185</v>
      </c>
      <c r="F167" s="235">
        <v>125</v>
      </c>
      <c r="G167" s="238">
        <v>190</v>
      </c>
      <c r="H167" s="238">
        <v>228</v>
      </c>
      <c r="I167" s="238">
        <v>380</v>
      </c>
      <c r="J167" s="105"/>
      <c r="K167" s="105"/>
      <c r="L167" s="26"/>
      <c r="M167" s="26"/>
    </row>
    <row r="168" spans="1:13" s="27" customFormat="1" hidden="1" x14ac:dyDescent="0.2">
      <c r="A168" s="97" t="str">
        <f t="shared" si="1"/>
        <v>089050</v>
      </c>
      <c r="B168" s="232">
        <v>80</v>
      </c>
      <c r="C168" s="232">
        <v>89</v>
      </c>
      <c r="D168" s="232">
        <v>50</v>
      </c>
      <c r="E168" s="109">
        <v>199</v>
      </c>
      <c r="F168" s="235">
        <v>135</v>
      </c>
      <c r="G168" s="238">
        <v>222.5</v>
      </c>
      <c r="H168" s="238">
        <v>267</v>
      </c>
      <c r="I168" s="238">
        <v>445</v>
      </c>
      <c r="J168" s="105"/>
      <c r="K168" s="105"/>
      <c r="L168" s="26"/>
      <c r="M168" s="26"/>
    </row>
    <row r="169" spans="1:13" s="27" customFormat="1" hidden="1" x14ac:dyDescent="0.2">
      <c r="A169" s="97" t="str">
        <f t="shared" si="1"/>
        <v>102050</v>
      </c>
      <c r="B169" s="232" t="s">
        <v>38</v>
      </c>
      <c r="C169" s="232">
        <v>102</v>
      </c>
      <c r="D169" s="232">
        <v>50</v>
      </c>
      <c r="E169" s="109">
        <v>213</v>
      </c>
      <c r="F169" s="235">
        <v>145</v>
      </c>
      <c r="G169" s="238">
        <v>255</v>
      </c>
      <c r="H169" s="238">
        <v>306</v>
      </c>
      <c r="I169" s="238">
        <v>510</v>
      </c>
      <c r="J169" s="105"/>
      <c r="K169" s="105"/>
      <c r="L169" s="26"/>
      <c r="M169" s="26"/>
    </row>
    <row r="170" spans="1:13" s="27" customFormat="1" hidden="1" x14ac:dyDescent="0.2">
      <c r="A170" s="97" t="str">
        <f t="shared" si="1"/>
        <v>114050</v>
      </c>
      <c r="B170" s="232">
        <v>100</v>
      </c>
      <c r="C170" s="232">
        <v>114</v>
      </c>
      <c r="D170" s="232">
        <v>50</v>
      </c>
      <c r="E170" s="109">
        <v>225</v>
      </c>
      <c r="F170" s="235">
        <v>160</v>
      </c>
      <c r="G170" s="238">
        <v>285</v>
      </c>
      <c r="H170" s="238">
        <v>342</v>
      </c>
      <c r="I170" s="238">
        <v>570</v>
      </c>
      <c r="J170" s="105"/>
      <c r="K170" s="105"/>
      <c r="L170" s="26"/>
      <c r="M170" s="26"/>
    </row>
    <row r="171" spans="1:13" s="27" customFormat="1" hidden="1" x14ac:dyDescent="0.2">
      <c r="A171" s="97" t="str">
        <f t="shared" si="1"/>
        <v>127050</v>
      </c>
      <c r="B171" s="232" t="s">
        <v>38</v>
      </c>
      <c r="C171" s="232">
        <v>127</v>
      </c>
      <c r="D171" s="232">
        <v>50</v>
      </c>
      <c r="E171" s="109">
        <v>238</v>
      </c>
      <c r="F171" s="235">
        <v>165</v>
      </c>
      <c r="G171" s="238">
        <v>317.5</v>
      </c>
      <c r="H171" s="238">
        <v>381</v>
      </c>
      <c r="I171" s="238">
        <v>635</v>
      </c>
      <c r="J171" s="105"/>
      <c r="K171" s="105"/>
      <c r="L171" s="26"/>
      <c r="M171" s="26"/>
    </row>
    <row r="172" spans="1:13" s="27" customFormat="1" hidden="1" x14ac:dyDescent="0.2">
      <c r="A172" s="97" t="str">
        <f t="shared" ref="A172:A235" si="2">TEXT(C172,"000")&amp;TEXT(D172,"000")</f>
        <v>140050</v>
      </c>
      <c r="B172" s="232">
        <v>125</v>
      </c>
      <c r="C172" s="232">
        <v>140</v>
      </c>
      <c r="D172" s="232">
        <v>50</v>
      </c>
      <c r="E172" s="109">
        <v>253</v>
      </c>
      <c r="F172" s="235">
        <v>190</v>
      </c>
      <c r="G172" s="238">
        <v>350</v>
      </c>
      <c r="H172" s="238">
        <v>420</v>
      </c>
      <c r="I172" s="238">
        <v>700</v>
      </c>
      <c r="J172" s="105"/>
      <c r="K172" s="105"/>
      <c r="L172" s="26"/>
      <c r="M172" s="26"/>
    </row>
    <row r="173" spans="1:13" s="27" customFormat="1" hidden="1" x14ac:dyDescent="0.2">
      <c r="A173" s="97" t="str">
        <f t="shared" si="2"/>
        <v>168050</v>
      </c>
      <c r="B173" s="232">
        <v>150</v>
      </c>
      <c r="C173" s="232">
        <v>168</v>
      </c>
      <c r="D173" s="232">
        <v>50</v>
      </c>
      <c r="E173" s="109">
        <v>278</v>
      </c>
      <c r="F173" s="235">
        <v>230</v>
      </c>
      <c r="G173" s="238">
        <v>420</v>
      </c>
      <c r="H173" s="238">
        <v>504</v>
      </c>
      <c r="I173" s="238">
        <v>840</v>
      </c>
      <c r="J173" s="105"/>
      <c r="K173" s="105"/>
      <c r="L173" s="26"/>
      <c r="M173" s="26"/>
    </row>
    <row r="174" spans="1:13" s="27" customFormat="1" hidden="1" x14ac:dyDescent="0.2">
      <c r="A174" s="97" t="str">
        <f t="shared" si="2"/>
        <v>178050</v>
      </c>
      <c r="B174" s="232" t="s">
        <v>38</v>
      </c>
      <c r="C174" s="232">
        <v>178</v>
      </c>
      <c r="D174" s="232">
        <v>50</v>
      </c>
      <c r="E174" s="109">
        <v>292</v>
      </c>
      <c r="F174" s="235">
        <v>230</v>
      </c>
      <c r="G174" s="238">
        <v>445</v>
      </c>
      <c r="H174" s="238">
        <v>534</v>
      </c>
      <c r="I174" s="238">
        <v>890</v>
      </c>
      <c r="J174" s="105"/>
      <c r="K174" s="105"/>
      <c r="L174" s="26"/>
      <c r="M174" s="26"/>
    </row>
    <row r="175" spans="1:13" s="27" customFormat="1" hidden="1" x14ac:dyDescent="0.2">
      <c r="A175" s="97" t="str">
        <f t="shared" si="2"/>
        <v>219050</v>
      </c>
      <c r="B175" s="232">
        <v>200</v>
      </c>
      <c r="C175" s="232">
        <v>219</v>
      </c>
      <c r="D175" s="232">
        <v>50</v>
      </c>
      <c r="E175" s="109">
        <v>332</v>
      </c>
      <c r="F175" s="235">
        <v>305</v>
      </c>
      <c r="G175" s="238">
        <v>547.5</v>
      </c>
      <c r="H175" s="238">
        <v>657</v>
      </c>
      <c r="I175" s="238">
        <v>1095</v>
      </c>
      <c r="J175" s="105"/>
      <c r="K175" s="105"/>
      <c r="L175" s="26"/>
      <c r="M175" s="26"/>
    </row>
    <row r="176" spans="1:13" s="27" customFormat="1" hidden="1" x14ac:dyDescent="0.2">
      <c r="A176" s="97" t="str">
        <f t="shared" si="2"/>
        <v>230050</v>
      </c>
      <c r="B176" s="232" t="s">
        <v>38</v>
      </c>
      <c r="C176" s="232">
        <v>230</v>
      </c>
      <c r="D176" s="232">
        <v>50</v>
      </c>
      <c r="E176" s="109">
        <v>345</v>
      </c>
      <c r="F176" s="235">
        <v>305</v>
      </c>
      <c r="G176" s="238">
        <v>575</v>
      </c>
      <c r="H176" s="238">
        <v>690</v>
      </c>
      <c r="I176" s="238">
        <v>1150</v>
      </c>
      <c r="J176" s="105"/>
      <c r="K176" s="105"/>
      <c r="L176" s="26"/>
      <c r="M176" s="26"/>
    </row>
    <row r="177" spans="1:13" s="27" customFormat="1" hidden="1" x14ac:dyDescent="0.2">
      <c r="A177" s="97" t="str">
        <f t="shared" si="2"/>
        <v>273050</v>
      </c>
      <c r="B177" s="232">
        <v>250</v>
      </c>
      <c r="C177" s="232">
        <v>273</v>
      </c>
      <c r="D177" s="232">
        <v>50</v>
      </c>
      <c r="E177" s="109">
        <v>385</v>
      </c>
      <c r="F177" s="235">
        <v>381</v>
      </c>
      <c r="G177" s="238">
        <v>682.5</v>
      </c>
      <c r="H177" s="238">
        <v>819</v>
      </c>
      <c r="I177" s="238">
        <v>1365</v>
      </c>
      <c r="J177" s="105"/>
      <c r="K177" s="105"/>
      <c r="L177" s="26"/>
      <c r="M177" s="26"/>
    </row>
    <row r="178" spans="1:13" s="27" customFormat="1" hidden="1" x14ac:dyDescent="0.2">
      <c r="A178" s="97" t="str">
        <f t="shared" si="2"/>
        <v>289050</v>
      </c>
      <c r="B178" s="232" t="s">
        <v>38</v>
      </c>
      <c r="C178" s="232">
        <v>289</v>
      </c>
      <c r="D178" s="232">
        <v>50</v>
      </c>
      <c r="E178" s="109">
        <v>396</v>
      </c>
      <c r="F178" s="235">
        <v>381</v>
      </c>
      <c r="G178" s="238">
        <v>722.5</v>
      </c>
      <c r="H178" s="238">
        <v>867</v>
      </c>
      <c r="I178" s="238">
        <v>1445</v>
      </c>
      <c r="J178" s="105"/>
      <c r="K178" s="105"/>
      <c r="L178" s="26"/>
      <c r="M178" s="26"/>
    </row>
    <row r="179" spans="1:13" s="27" customFormat="1" hidden="1" x14ac:dyDescent="0.2">
      <c r="A179" s="97" t="str">
        <f t="shared" si="2"/>
        <v>324050</v>
      </c>
      <c r="B179" s="232">
        <v>300</v>
      </c>
      <c r="C179" s="232">
        <v>324</v>
      </c>
      <c r="D179" s="232">
        <v>50</v>
      </c>
      <c r="E179" s="109">
        <v>436</v>
      </c>
      <c r="F179" s="235">
        <v>457</v>
      </c>
      <c r="G179" s="238">
        <v>810</v>
      </c>
      <c r="H179" s="238">
        <v>972</v>
      </c>
      <c r="I179" s="238">
        <v>1620</v>
      </c>
      <c r="J179" s="105"/>
      <c r="K179" s="105"/>
      <c r="L179" s="26"/>
      <c r="M179" s="26"/>
    </row>
    <row r="180" spans="1:13" s="27" customFormat="1" hidden="1" x14ac:dyDescent="0.2">
      <c r="A180" s="97" t="str">
        <f t="shared" si="2"/>
        <v>356050</v>
      </c>
      <c r="B180" s="232">
        <v>350</v>
      </c>
      <c r="C180" s="232">
        <v>356</v>
      </c>
      <c r="D180" s="232">
        <v>50</v>
      </c>
      <c r="E180" s="109">
        <v>464</v>
      </c>
      <c r="F180" s="235">
        <v>533</v>
      </c>
      <c r="G180" s="238">
        <v>890</v>
      </c>
      <c r="H180" s="238">
        <v>1068</v>
      </c>
      <c r="I180" s="238">
        <v>1780</v>
      </c>
      <c r="J180" s="105"/>
      <c r="K180" s="105"/>
      <c r="L180" s="26"/>
      <c r="M180" s="26"/>
    </row>
    <row r="181" spans="1:13" s="27" customFormat="1" hidden="1" x14ac:dyDescent="0.2">
      <c r="A181" s="97" t="str">
        <f t="shared" si="2"/>
        <v>371050</v>
      </c>
      <c r="B181" s="232" t="s">
        <v>38</v>
      </c>
      <c r="C181" s="232">
        <v>371</v>
      </c>
      <c r="D181" s="232">
        <v>50</v>
      </c>
      <c r="E181" s="109">
        <v>478</v>
      </c>
      <c r="F181" s="235">
        <v>533</v>
      </c>
      <c r="G181" s="238">
        <v>927.5</v>
      </c>
      <c r="H181" s="238">
        <v>1113</v>
      </c>
      <c r="I181" s="238">
        <v>1855</v>
      </c>
      <c r="J181" s="105"/>
      <c r="K181" s="105"/>
      <c r="L181" s="26"/>
      <c r="M181" s="26"/>
    </row>
    <row r="182" spans="1:13" s="27" customFormat="1" hidden="1" x14ac:dyDescent="0.2">
      <c r="A182" s="97" t="str">
        <f t="shared" si="2"/>
        <v>406050</v>
      </c>
      <c r="B182" s="232">
        <v>400</v>
      </c>
      <c r="C182" s="232">
        <v>406</v>
      </c>
      <c r="D182" s="232">
        <v>50</v>
      </c>
      <c r="E182" s="109">
        <v>517</v>
      </c>
      <c r="F182" s="235">
        <v>610</v>
      </c>
      <c r="G182" s="238">
        <v>1015</v>
      </c>
      <c r="H182" s="238">
        <v>1218</v>
      </c>
      <c r="I182" s="238">
        <v>2030</v>
      </c>
      <c r="J182" s="105"/>
      <c r="K182" s="105"/>
      <c r="L182" s="26"/>
      <c r="M182" s="26"/>
    </row>
    <row r="183" spans="1:13" s="27" customFormat="1" hidden="1" x14ac:dyDescent="0.2">
      <c r="A183" s="97" t="str">
        <f t="shared" si="2"/>
        <v>426050</v>
      </c>
      <c r="B183" s="232" t="s">
        <v>38</v>
      </c>
      <c r="C183" s="232">
        <v>426</v>
      </c>
      <c r="D183" s="232">
        <v>50</v>
      </c>
      <c r="E183" s="109">
        <v>542</v>
      </c>
      <c r="F183" s="235">
        <v>610</v>
      </c>
      <c r="G183" s="238">
        <v>1065</v>
      </c>
      <c r="H183" s="238">
        <v>1278</v>
      </c>
      <c r="I183" s="238">
        <v>2130</v>
      </c>
      <c r="J183" s="105"/>
      <c r="K183" s="105"/>
      <c r="L183" s="26"/>
      <c r="M183" s="26"/>
    </row>
    <row r="184" spans="1:13" s="27" customFormat="1" hidden="1" x14ac:dyDescent="0.2">
      <c r="A184" s="97" t="str">
        <f t="shared" si="2"/>
        <v>508050</v>
      </c>
      <c r="B184" s="232">
        <v>500</v>
      </c>
      <c r="C184" s="232">
        <v>508</v>
      </c>
      <c r="D184" s="232">
        <v>50</v>
      </c>
      <c r="E184" s="109">
        <v>622</v>
      </c>
      <c r="F184" s="235">
        <v>762</v>
      </c>
      <c r="G184" s="238">
        <v>1270</v>
      </c>
      <c r="H184" s="238">
        <v>1524</v>
      </c>
      <c r="I184" s="238">
        <v>2540</v>
      </c>
      <c r="J184" s="105"/>
      <c r="K184" s="105"/>
      <c r="L184" s="26"/>
      <c r="M184" s="26"/>
    </row>
    <row r="185" spans="1:13" s="27" customFormat="1" hidden="1" x14ac:dyDescent="0.2">
      <c r="A185" s="97" t="str">
        <f t="shared" si="2"/>
        <v>533050</v>
      </c>
      <c r="B185" s="232" t="s">
        <v>38</v>
      </c>
      <c r="C185" s="232">
        <v>533</v>
      </c>
      <c r="D185" s="232">
        <v>50</v>
      </c>
      <c r="E185" s="109">
        <v>647</v>
      </c>
      <c r="F185" s="235">
        <v>762</v>
      </c>
      <c r="G185" s="238">
        <v>1332.5</v>
      </c>
      <c r="H185" s="238">
        <v>1599</v>
      </c>
      <c r="I185" s="238">
        <v>2665</v>
      </c>
      <c r="J185" s="105"/>
      <c r="K185" s="105"/>
      <c r="L185" s="26"/>
      <c r="M185" s="26"/>
    </row>
    <row r="186" spans="1:13" s="27" customFormat="1" hidden="1" x14ac:dyDescent="0.2">
      <c r="A186" s="97" t="str">
        <f t="shared" si="2"/>
        <v>612050</v>
      </c>
      <c r="B186" s="232">
        <v>600</v>
      </c>
      <c r="C186" s="232">
        <v>612</v>
      </c>
      <c r="D186" s="232">
        <v>50</v>
      </c>
      <c r="E186" s="109">
        <v>722</v>
      </c>
      <c r="F186" s="235">
        <v>914</v>
      </c>
      <c r="G186" s="238">
        <v>1530</v>
      </c>
      <c r="H186" s="238">
        <v>1836</v>
      </c>
      <c r="I186" s="238">
        <v>3060</v>
      </c>
      <c r="J186" s="105"/>
      <c r="K186" s="105"/>
      <c r="L186" s="26"/>
      <c r="M186" s="26"/>
    </row>
    <row r="187" spans="1:13" s="27" customFormat="1" hidden="1" x14ac:dyDescent="0.2">
      <c r="A187" s="97" t="str">
        <f t="shared" si="2"/>
        <v>630050</v>
      </c>
      <c r="B187" s="232" t="s">
        <v>38</v>
      </c>
      <c r="C187" s="232">
        <v>630</v>
      </c>
      <c r="D187" s="232">
        <v>50</v>
      </c>
      <c r="E187" s="109">
        <v>742</v>
      </c>
      <c r="F187" s="235">
        <v>914</v>
      </c>
      <c r="G187" s="238">
        <v>1575</v>
      </c>
      <c r="H187" s="238">
        <v>1890</v>
      </c>
      <c r="I187" s="238">
        <v>3150</v>
      </c>
      <c r="J187" s="105"/>
      <c r="K187" s="105"/>
      <c r="L187" s="26"/>
      <c r="M187" s="26"/>
    </row>
    <row r="188" spans="1:13" s="27" customFormat="1" hidden="1" x14ac:dyDescent="0.2">
      <c r="A188" s="97" t="str">
        <f t="shared" si="2"/>
        <v>714050</v>
      </c>
      <c r="B188" s="232">
        <v>700</v>
      </c>
      <c r="C188" s="232">
        <v>714</v>
      </c>
      <c r="D188" s="232">
        <v>50</v>
      </c>
      <c r="E188" s="109">
        <v>831</v>
      </c>
      <c r="F188" s="235">
        <v>1070</v>
      </c>
      <c r="G188" s="238">
        <v>1785</v>
      </c>
      <c r="H188" s="238">
        <v>2142</v>
      </c>
      <c r="I188" s="238">
        <v>3570</v>
      </c>
      <c r="J188" s="105"/>
      <c r="K188" s="105"/>
      <c r="L188" s="26"/>
      <c r="M188" s="26"/>
    </row>
    <row r="189" spans="1:13" s="27" customFormat="1" hidden="1" x14ac:dyDescent="0.2">
      <c r="A189" s="97" t="str">
        <f t="shared" si="2"/>
        <v>813050</v>
      </c>
      <c r="B189" s="232">
        <v>800</v>
      </c>
      <c r="C189" s="232">
        <v>813</v>
      </c>
      <c r="D189" s="232">
        <v>50</v>
      </c>
      <c r="E189" s="109">
        <v>922</v>
      </c>
      <c r="F189" s="235">
        <v>1220</v>
      </c>
      <c r="G189" s="238">
        <v>2032.5</v>
      </c>
      <c r="H189" s="238">
        <v>2439</v>
      </c>
      <c r="I189" s="238">
        <v>4065</v>
      </c>
      <c r="J189" s="105"/>
      <c r="K189" s="105"/>
      <c r="L189" s="26"/>
      <c r="M189" s="26"/>
    </row>
    <row r="190" spans="1:13" s="27" customFormat="1" hidden="1" x14ac:dyDescent="0.2">
      <c r="A190" s="97" t="str">
        <f t="shared" si="2"/>
        <v>914050</v>
      </c>
      <c r="B190" s="232">
        <v>900</v>
      </c>
      <c r="C190" s="232">
        <v>914</v>
      </c>
      <c r="D190" s="232">
        <v>50</v>
      </c>
      <c r="E190" s="109">
        <v>1026</v>
      </c>
      <c r="F190" s="235">
        <v>1370</v>
      </c>
      <c r="G190" s="238">
        <v>2285</v>
      </c>
      <c r="H190" s="238">
        <v>2742</v>
      </c>
      <c r="I190" s="238">
        <v>4570</v>
      </c>
      <c r="J190" s="105"/>
      <c r="K190" s="105"/>
      <c r="L190" s="26"/>
      <c r="M190" s="26"/>
    </row>
    <row r="191" spans="1:13" s="27" customFormat="1" hidden="1" x14ac:dyDescent="0.2">
      <c r="A191" s="97" t="str">
        <f t="shared" si="2"/>
        <v>1016050</v>
      </c>
      <c r="B191" s="232">
        <v>1000</v>
      </c>
      <c r="C191" s="232">
        <v>1016</v>
      </c>
      <c r="D191" s="232">
        <v>50</v>
      </c>
      <c r="E191" s="109">
        <v>1132</v>
      </c>
      <c r="F191" s="235">
        <v>1525</v>
      </c>
      <c r="G191" s="238">
        <v>2540</v>
      </c>
      <c r="H191" s="238">
        <v>3048</v>
      </c>
      <c r="I191" s="238">
        <v>5080</v>
      </c>
      <c r="J191" s="105"/>
      <c r="K191" s="105"/>
      <c r="L191" s="26"/>
      <c r="M191" s="26"/>
    </row>
    <row r="192" spans="1:13" s="27" customFormat="1" hidden="1" x14ac:dyDescent="0.2">
      <c r="A192" s="97" t="str">
        <f t="shared" si="2"/>
        <v>012060</v>
      </c>
      <c r="B192" s="232"/>
      <c r="C192" s="232">
        <v>12</v>
      </c>
      <c r="D192" s="232">
        <v>60</v>
      </c>
      <c r="E192" s="109">
        <v>146</v>
      </c>
      <c r="F192" s="235">
        <v>98</v>
      </c>
      <c r="G192" s="238">
        <v>98</v>
      </c>
      <c r="H192" s="238">
        <v>98</v>
      </c>
      <c r="I192" s="238">
        <v>98</v>
      </c>
      <c r="J192" s="105"/>
      <c r="K192" s="105"/>
      <c r="L192" s="26"/>
      <c r="M192" s="26"/>
    </row>
    <row r="193" spans="1:13" s="27" customFormat="1" hidden="1" x14ac:dyDescent="0.2">
      <c r="A193" s="97" t="str">
        <f t="shared" si="2"/>
        <v>015060</v>
      </c>
      <c r="B193" s="232"/>
      <c r="C193" s="232">
        <v>15</v>
      </c>
      <c r="D193" s="232">
        <v>60</v>
      </c>
      <c r="E193" s="109">
        <v>146</v>
      </c>
      <c r="F193" s="235">
        <v>98</v>
      </c>
      <c r="G193" s="238">
        <v>98</v>
      </c>
      <c r="H193" s="238">
        <v>98</v>
      </c>
      <c r="I193" s="238">
        <v>98</v>
      </c>
      <c r="J193" s="105"/>
      <c r="K193" s="105"/>
      <c r="L193" s="26"/>
      <c r="M193" s="26"/>
    </row>
    <row r="194" spans="1:13" s="27" customFormat="1" hidden="1" x14ac:dyDescent="0.2">
      <c r="A194" s="97" t="str">
        <f t="shared" si="2"/>
        <v>018060</v>
      </c>
      <c r="B194" s="232"/>
      <c r="C194" s="232">
        <v>18</v>
      </c>
      <c r="D194" s="232">
        <v>60</v>
      </c>
      <c r="E194" s="109">
        <v>146</v>
      </c>
      <c r="F194" s="235">
        <v>98</v>
      </c>
      <c r="G194" s="238">
        <v>98</v>
      </c>
      <c r="H194" s="238">
        <v>98</v>
      </c>
      <c r="I194" s="238">
        <v>98</v>
      </c>
      <c r="J194" s="105"/>
      <c r="K194" s="105"/>
      <c r="L194" s="26"/>
      <c r="M194" s="26"/>
    </row>
    <row r="195" spans="1:13" s="27" customFormat="1" hidden="1" x14ac:dyDescent="0.2">
      <c r="A195" s="97" t="str">
        <f t="shared" si="2"/>
        <v>022060</v>
      </c>
      <c r="B195" s="232"/>
      <c r="C195" s="232">
        <v>22</v>
      </c>
      <c r="D195" s="232">
        <v>60</v>
      </c>
      <c r="E195" s="109">
        <v>146</v>
      </c>
      <c r="F195" s="235">
        <v>98</v>
      </c>
      <c r="G195" s="238">
        <v>98</v>
      </c>
      <c r="H195" s="238">
        <v>98</v>
      </c>
      <c r="I195" s="238">
        <v>98</v>
      </c>
      <c r="J195" s="105"/>
      <c r="K195" s="105"/>
      <c r="L195" s="26"/>
      <c r="M195" s="26"/>
    </row>
    <row r="196" spans="1:13" s="27" customFormat="1" hidden="1" x14ac:dyDescent="0.2">
      <c r="A196" s="97" t="str">
        <f t="shared" si="2"/>
        <v>028060</v>
      </c>
      <c r="B196" s="232"/>
      <c r="C196" s="232">
        <v>28</v>
      </c>
      <c r="D196" s="232">
        <v>60</v>
      </c>
      <c r="E196" s="109">
        <v>160</v>
      </c>
      <c r="F196" s="235">
        <v>105</v>
      </c>
      <c r="G196" s="238">
        <v>105</v>
      </c>
      <c r="H196" s="238">
        <v>105</v>
      </c>
      <c r="I196" s="238">
        <v>110</v>
      </c>
      <c r="J196" s="105"/>
      <c r="K196" s="105"/>
      <c r="L196" s="26"/>
      <c r="M196" s="26"/>
    </row>
    <row r="197" spans="1:13" s="27" customFormat="1" hidden="1" x14ac:dyDescent="0.2">
      <c r="A197" s="97" t="str">
        <f t="shared" si="2"/>
        <v>035060</v>
      </c>
      <c r="B197" s="232">
        <v>25</v>
      </c>
      <c r="C197" s="232">
        <v>35</v>
      </c>
      <c r="D197" s="232">
        <v>60</v>
      </c>
      <c r="E197" s="109">
        <v>160</v>
      </c>
      <c r="F197" s="235">
        <v>105</v>
      </c>
      <c r="G197" s="238">
        <v>105</v>
      </c>
      <c r="H197" s="238">
        <v>105</v>
      </c>
      <c r="I197" s="238">
        <v>175</v>
      </c>
      <c r="J197" s="105"/>
      <c r="K197" s="105"/>
      <c r="L197" s="26"/>
      <c r="M197" s="26"/>
    </row>
    <row r="198" spans="1:13" s="27" customFormat="1" hidden="1" x14ac:dyDescent="0.2">
      <c r="A198" s="97" t="str">
        <f t="shared" si="2"/>
        <v>042060</v>
      </c>
      <c r="B198" s="232">
        <v>32</v>
      </c>
      <c r="C198" s="232">
        <v>42</v>
      </c>
      <c r="D198" s="232">
        <v>60</v>
      </c>
      <c r="E198" s="109">
        <v>173</v>
      </c>
      <c r="F198" s="235">
        <v>115</v>
      </c>
      <c r="G198" s="238">
        <v>115</v>
      </c>
      <c r="H198" s="238">
        <v>126</v>
      </c>
      <c r="I198" s="238">
        <v>210</v>
      </c>
      <c r="J198" s="105"/>
      <c r="K198" s="105"/>
      <c r="L198" s="26"/>
      <c r="M198" s="26"/>
    </row>
    <row r="199" spans="1:13" s="27" customFormat="1" hidden="1" x14ac:dyDescent="0.2">
      <c r="A199" s="97" t="str">
        <f t="shared" si="2"/>
        <v>048060</v>
      </c>
      <c r="B199" s="232">
        <v>40</v>
      </c>
      <c r="C199" s="232">
        <v>48</v>
      </c>
      <c r="D199" s="232">
        <v>60</v>
      </c>
      <c r="E199" s="109">
        <v>173</v>
      </c>
      <c r="F199" s="235">
        <v>115</v>
      </c>
      <c r="G199" s="238">
        <v>115</v>
      </c>
      <c r="H199" s="238">
        <v>144</v>
      </c>
      <c r="I199" s="238">
        <v>240</v>
      </c>
      <c r="J199" s="105"/>
      <c r="K199" s="105"/>
      <c r="L199" s="26"/>
      <c r="M199" s="26"/>
    </row>
    <row r="200" spans="1:13" s="27" customFormat="1" hidden="1" x14ac:dyDescent="0.2">
      <c r="A200" s="97" t="str">
        <f t="shared" si="2"/>
        <v>054060</v>
      </c>
      <c r="B200" s="232" t="s">
        <v>38</v>
      </c>
      <c r="C200" s="232">
        <v>54</v>
      </c>
      <c r="D200" s="232">
        <v>60</v>
      </c>
      <c r="E200" s="109">
        <v>185</v>
      </c>
      <c r="F200" s="235">
        <v>125</v>
      </c>
      <c r="G200" s="238">
        <v>135</v>
      </c>
      <c r="H200" s="238">
        <v>162</v>
      </c>
      <c r="I200" s="238">
        <v>270</v>
      </c>
      <c r="J200" s="105"/>
      <c r="K200" s="105"/>
      <c r="L200" s="26"/>
      <c r="M200" s="26"/>
    </row>
    <row r="201" spans="1:13" s="27" customFormat="1" hidden="1" x14ac:dyDescent="0.2">
      <c r="A201" s="97" t="str">
        <f t="shared" si="2"/>
        <v>060060</v>
      </c>
      <c r="B201" s="232">
        <v>50</v>
      </c>
      <c r="C201" s="232">
        <v>60</v>
      </c>
      <c r="D201" s="232">
        <v>60</v>
      </c>
      <c r="E201" s="109">
        <v>185</v>
      </c>
      <c r="F201" s="235">
        <v>125</v>
      </c>
      <c r="G201" s="238">
        <v>150</v>
      </c>
      <c r="H201" s="238">
        <v>180</v>
      </c>
      <c r="I201" s="238">
        <v>300</v>
      </c>
      <c r="J201" s="105"/>
      <c r="K201" s="105"/>
      <c r="L201" s="26"/>
      <c r="M201" s="26"/>
    </row>
    <row r="202" spans="1:13" s="27" customFormat="1" hidden="1" x14ac:dyDescent="0.2">
      <c r="A202" s="97" t="str">
        <f t="shared" si="2"/>
        <v>064060</v>
      </c>
      <c r="B202" s="232" t="s">
        <v>38</v>
      </c>
      <c r="C202" s="232">
        <v>64</v>
      </c>
      <c r="D202" s="232">
        <v>60</v>
      </c>
      <c r="E202" s="109">
        <v>199</v>
      </c>
      <c r="F202" s="235">
        <v>135</v>
      </c>
      <c r="G202" s="238">
        <v>175</v>
      </c>
      <c r="H202" s="238">
        <v>210</v>
      </c>
      <c r="I202" s="238">
        <v>350</v>
      </c>
      <c r="J202" s="105"/>
      <c r="K202" s="105"/>
      <c r="L202" s="26"/>
      <c r="M202" s="26"/>
    </row>
    <row r="203" spans="1:13" s="27" customFormat="1" hidden="1" x14ac:dyDescent="0.2">
      <c r="A203" s="97" t="str">
        <f t="shared" si="2"/>
        <v>070060</v>
      </c>
      <c r="B203" s="232" t="s">
        <v>38</v>
      </c>
      <c r="C203" s="232">
        <v>70</v>
      </c>
      <c r="D203" s="232">
        <v>60</v>
      </c>
      <c r="E203" s="109">
        <v>199</v>
      </c>
      <c r="F203" s="235">
        <v>135</v>
      </c>
      <c r="G203" s="238">
        <v>175</v>
      </c>
      <c r="H203" s="238">
        <v>210</v>
      </c>
      <c r="I203" s="238">
        <v>350</v>
      </c>
      <c r="J203" s="105"/>
      <c r="K203" s="105"/>
      <c r="L203" s="26"/>
      <c r="M203" s="26"/>
    </row>
    <row r="204" spans="1:13" s="27" customFormat="1" hidden="1" x14ac:dyDescent="0.2">
      <c r="A204" s="97" t="str">
        <f t="shared" si="2"/>
        <v>076060</v>
      </c>
      <c r="B204" s="232">
        <v>65</v>
      </c>
      <c r="C204" s="232">
        <v>76</v>
      </c>
      <c r="D204" s="232">
        <v>60</v>
      </c>
      <c r="E204" s="109">
        <v>199</v>
      </c>
      <c r="F204" s="235">
        <v>135</v>
      </c>
      <c r="G204" s="238">
        <v>190</v>
      </c>
      <c r="H204" s="238">
        <v>228</v>
      </c>
      <c r="I204" s="238">
        <v>380</v>
      </c>
      <c r="J204" s="105"/>
      <c r="K204" s="105"/>
      <c r="L204" s="26"/>
      <c r="M204" s="26"/>
    </row>
    <row r="205" spans="1:13" s="27" customFormat="1" hidden="1" x14ac:dyDescent="0.2">
      <c r="A205" s="97" t="str">
        <f t="shared" si="2"/>
        <v>089060</v>
      </c>
      <c r="B205" s="232">
        <v>80</v>
      </c>
      <c r="C205" s="232">
        <v>89</v>
      </c>
      <c r="D205" s="232">
        <v>60</v>
      </c>
      <c r="E205" s="109">
        <v>213</v>
      </c>
      <c r="F205" s="235">
        <v>145</v>
      </c>
      <c r="G205" s="238">
        <v>222.5</v>
      </c>
      <c r="H205" s="238">
        <v>267</v>
      </c>
      <c r="I205" s="238">
        <v>445</v>
      </c>
      <c r="J205" s="105"/>
      <c r="K205" s="105"/>
      <c r="L205" s="26"/>
      <c r="M205" s="26"/>
    </row>
    <row r="206" spans="1:13" s="27" customFormat="1" hidden="1" x14ac:dyDescent="0.2">
      <c r="A206" s="97" t="str">
        <f t="shared" si="2"/>
        <v>102060</v>
      </c>
      <c r="B206" s="232" t="s">
        <v>38</v>
      </c>
      <c r="C206" s="232">
        <v>102</v>
      </c>
      <c r="D206" s="232">
        <v>60</v>
      </c>
      <c r="E206" s="109">
        <v>225</v>
      </c>
      <c r="F206" s="235">
        <v>160</v>
      </c>
      <c r="G206" s="238">
        <v>255</v>
      </c>
      <c r="H206" s="238">
        <v>306</v>
      </c>
      <c r="I206" s="238">
        <v>510</v>
      </c>
      <c r="J206" s="105"/>
      <c r="K206" s="105"/>
      <c r="L206" s="26"/>
      <c r="M206" s="26"/>
    </row>
    <row r="207" spans="1:13" s="27" customFormat="1" hidden="1" x14ac:dyDescent="0.2">
      <c r="A207" s="97" t="str">
        <f t="shared" si="2"/>
        <v>114060</v>
      </c>
      <c r="B207" s="232">
        <v>100</v>
      </c>
      <c r="C207" s="232">
        <v>114</v>
      </c>
      <c r="D207" s="232">
        <v>60</v>
      </c>
      <c r="E207" s="109">
        <v>238</v>
      </c>
      <c r="F207" s="235">
        <v>165</v>
      </c>
      <c r="G207" s="238">
        <v>285</v>
      </c>
      <c r="H207" s="238">
        <v>342</v>
      </c>
      <c r="I207" s="238">
        <v>570</v>
      </c>
      <c r="J207" s="105"/>
      <c r="K207" s="105"/>
      <c r="L207" s="26"/>
      <c r="M207" s="26"/>
    </row>
    <row r="208" spans="1:13" s="27" customFormat="1" hidden="1" x14ac:dyDescent="0.2">
      <c r="A208" s="97" t="str">
        <f t="shared" si="2"/>
        <v>127060</v>
      </c>
      <c r="B208" s="232" t="s">
        <v>38</v>
      </c>
      <c r="C208" s="232">
        <v>127</v>
      </c>
      <c r="D208" s="232">
        <v>60</v>
      </c>
      <c r="E208" s="109">
        <v>253</v>
      </c>
      <c r="F208" s="235">
        <v>170</v>
      </c>
      <c r="G208" s="238">
        <v>317.5</v>
      </c>
      <c r="H208" s="238">
        <v>381</v>
      </c>
      <c r="I208" s="238">
        <v>635</v>
      </c>
      <c r="J208" s="105"/>
      <c r="K208" s="105"/>
      <c r="L208" s="26"/>
      <c r="M208" s="26"/>
    </row>
    <row r="209" spans="1:13" s="27" customFormat="1" hidden="1" x14ac:dyDescent="0.2">
      <c r="A209" s="97" t="str">
        <f t="shared" si="2"/>
        <v>140060</v>
      </c>
      <c r="B209" s="232">
        <v>125</v>
      </c>
      <c r="C209" s="232">
        <v>140</v>
      </c>
      <c r="D209" s="232">
        <v>60</v>
      </c>
      <c r="E209" s="109">
        <v>266</v>
      </c>
      <c r="F209" s="235">
        <v>190</v>
      </c>
      <c r="G209" s="238">
        <v>350</v>
      </c>
      <c r="H209" s="238">
        <v>420</v>
      </c>
      <c r="I209" s="238">
        <v>700</v>
      </c>
      <c r="J209" s="105"/>
      <c r="K209" s="105"/>
      <c r="L209" s="26"/>
      <c r="M209" s="26"/>
    </row>
    <row r="210" spans="1:13" s="27" customFormat="1" hidden="1" x14ac:dyDescent="0.2">
      <c r="A210" s="97" t="str">
        <f t="shared" si="2"/>
        <v>168060</v>
      </c>
      <c r="B210" s="232">
        <v>150</v>
      </c>
      <c r="C210" s="232">
        <v>168</v>
      </c>
      <c r="D210" s="232">
        <v>60</v>
      </c>
      <c r="E210" s="109">
        <v>304</v>
      </c>
      <c r="F210" s="235">
        <v>230</v>
      </c>
      <c r="G210" s="238">
        <v>420</v>
      </c>
      <c r="H210" s="238">
        <v>504</v>
      </c>
      <c r="I210" s="238">
        <v>840</v>
      </c>
      <c r="J210" s="105"/>
      <c r="K210" s="105"/>
      <c r="L210" s="26"/>
      <c r="M210" s="26"/>
    </row>
    <row r="211" spans="1:13" s="27" customFormat="1" hidden="1" x14ac:dyDescent="0.2">
      <c r="A211" s="97" t="str">
        <f t="shared" si="2"/>
        <v>178060</v>
      </c>
      <c r="B211" s="232" t="s">
        <v>38</v>
      </c>
      <c r="C211" s="232">
        <v>178</v>
      </c>
      <c r="D211" s="232">
        <v>60</v>
      </c>
      <c r="E211" s="109">
        <v>310</v>
      </c>
      <c r="F211" s="235">
        <v>230</v>
      </c>
      <c r="G211" s="238">
        <v>445</v>
      </c>
      <c r="H211" s="238">
        <v>534</v>
      </c>
      <c r="I211" s="238">
        <v>890</v>
      </c>
      <c r="J211" s="105"/>
      <c r="K211" s="105"/>
      <c r="L211" s="26"/>
      <c r="M211" s="26"/>
    </row>
    <row r="212" spans="1:13" s="27" customFormat="1" hidden="1" x14ac:dyDescent="0.2">
      <c r="A212" s="97" t="str">
        <f t="shared" si="2"/>
        <v>219060</v>
      </c>
      <c r="B212" s="232">
        <v>200</v>
      </c>
      <c r="C212" s="232">
        <v>219</v>
      </c>
      <c r="D212" s="232">
        <v>60</v>
      </c>
      <c r="E212" s="109">
        <v>345</v>
      </c>
      <c r="F212" s="235">
        <v>305</v>
      </c>
      <c r="G212" s="238">
        <v>547.5</v>
      </c>
      <c r="H212" s="238">
        <v>657</v>
      </c>
      <c r="I212" s="238">
        <v>1095</v>
      </c>
      <c r="J212" s="105"/>
      <c r="K212" s="105"/>
      <c r="L212" s="26"/>
      <c r="M212" s="26"/>
    </row>
    <row r="213" spans="1:13" s="27" customFormat="1" hidden="1" x14ac:dyDescent="0.2">
      <c r="A213" s="97" t="str">
        <f t="shared" si="2"/>
        <v>230060</v>
      </c>
      <c r="B213" s="232" t="s">
        <v>38</v>
      </c>
      <c r="C213" s="232">
        <v>230</v>
      </c>
      <c r="D213" s="232">
        <v>60</v>
      </c>
      <c r="E213" s="109">
        <v>358</v>
      </c>
      <c r="F213" s="235">
        <v>305</v>
      </c>
      <c r="G213" s="238">
        <v>575</v>
      </c>
      <c r="H213" s="238">
        <v>690</v>
      </c>
      <c r="I213" s="238">
        <v>1150</v>
      </c>
      <c r="J213" s="105"/>
      <c r="K213" s="105"/>
      <c r="L213" s="26"/>
      <c r="M213" s="26"/>
    </row>
    <row r="214" spans="1:13" s="27" customFormat="1" hidden="1" x14ac:dyDescent="0.2">
      <c r="A214" s="97" t="str">
        <f t="shared" si="2"/>
        <v>273060</v>
      </c>
      <c r="B214" s="232">
        <v>250</v>
      </c>
      <c r="C214" s="232">
        <v>273</v>
      </c>
      <c r="D214" s="232">
        <v>60</v>
      </c>
      <c r="E214" s="109">
        <v>411</v>
      </c>
      <c r="F214" s="235">
        <v>381</v>
      </c>
      <c r="G214" s="238">
        <v>682.5</v>
      </c>
      <c r="H214" s="238">
        <v>819</v>
      </c>
      <c r="I214" s="238">
        <v>1365</v>
      </c>
      <c r="J214" s="105"/>
      <c r="K214" s="105"/>
      <c r="L214" s="26"/>
      <c r="M214" s="26"/>
    </row>
    <row r="215" spans="1:13" s="27" customFormat="1" hidden="1" x14ac:dyDescent="0.2">
      <c r="A215" s="97" t="str">
        <f t="shared" si="2"/>
        <v>289060</v>
      </c>
      <c r="B215" s="232" t="s">
        <v>38</v>
      </c>
      <c r="C215" s="232">
        <v>289</v>
      </c>
      <c r="D215" s="232">
        <v>60</v>
      </c>
      <c r="E215" s="109">
        <v>424</v>
      </c>
      <c r="F215" s="235">
        <v>381</v>
      </c>
      <c r="G215" s="238">
        <v>722.5</v>
      </c>
      <c r="H215" s="238">
        <v>867</v>
      </c>
      <c r="I215" s="238">
        <v>1445</v>
      </c>
      <c r="J215" s="105"/>
      <c r="K215" s="105"/>
      <c r="L215" s="26"/>
      <c r="M215" s="26"/>
    </row>
    <row r="216" spans="1:13" s="27" customFormat="1" hidden="1" x14ac:dyDescent="0.2">
      <c r="A216" s="97" t="str">
        <f t="shared" si="2"/>
        <v>324060</v>
      </c>
      <c r="B216" s="232">
        <v>300</v>
      </c>
      <c r="C216" s="232">
        <v>324</v>
      </c>
      <c r="D216" s="232">
        <v>60</v>
      </c>
      <c r="E216" s="109">
        <v>451</v>
      </c>
      <c r="F216" s="235">
        <v>457</v>
      </c>
      <c r="G216" s="238">
        <v>810</v>
      </c>
      <c r="H216" s="238">
        <v>972</v>
      </c>
      <c r="I216" s="238">
        <v>1620</v>
      </c>
      <c r="J216" s="105"/>
      <c r="K216" s="105"/>
      <c r="L216" s="26"/>
      <c r="M216" s="26"/>
    </row>
    <row r="217" spans="1:13" s="27" customFormat="1" hidden="1" x14ac:dyDescent="0.2">
      <c r="A217" s="97" t="str">
        <f t="shared" si="2"/>
        <v>356060</v>
      </c>
      <c r="B217" s="232">
        <v>350</v>
      </c>
      <c r="C217" s="232">
        <v>356</v>
      </c>
      <c r="D217" s="232">
        <v>60</v>
      </c>
      <c r="E217" s="109">
        <v>491</v>
      </c>
      <c r="F217" s="235">
        <v>533</v>
      </c>
      <c r="G217" s="238">
        <v>890</v>
      </c>
      <c r="H217" s="238">
        <v>1068</v>
      </c>
      <c r="I217" s="238">
        <v>1780</v>
      </c>
      <c r="J217" s="105"/>
      <c r="K217" s="105"/>
      <c r="L217" s="26"/>
      <c r="M217" s="26"/>
    </row>
    <row r="218" spans="1:13" s="27" customFormat="1" hidden="1" x14ac:dyDescent="0.2">
      <c r="A218" s="97" t="str">
        <f t="shared" si="2"/>
        <v>371060</v>
      </c>
      <c r="B218" s="232" t="s">
        <v>38</v>
      </c>
      <c r="C218" s="232">
        <v>371</v>
      </c>
      <c r="D218" s="232">
        <v>60</v>
      </c>
      <c r="E218" s="109">
        <v>504</v>
      </c>
      <c r="F218" s="235">
        <v>533</v>
      </c>
      <c r="G218" s="238">
        <v>927.5</v>
      </c>
      <c r="H218" s="238">
        <v>1113</v>
      </c>
      <c r="I218" s="238">
        <v>1855</v>
      </c>
      <c r="J218" s="105"/>
      <c r="K218" s="105"/>
      <c r="L218" s="26"/>
      <c r="M218" s="26"/>
    </row>
    <row r="219" spans="1:13" s="27" customFormat="1" hidden="1" x14ac:dyDescent="0.2">
      <c r="A219" s="97" t="str">
        <f t="shared" si="2"/>
        <v>406060</v>
      </c>
      <c r="B219" s="232">
        <v>400</v>
      </c>
      <c r="C219" s="232">
        <v>406</v>
      </c>
      <c r="D219" s="232">
        <v>60</v>
      </c>
      <c r="E219" s="109">
        <v>542</v>
      </c>
      <c r="F219" s="235">
        <v>610</v>
      </c>
      <c r="G219" s="238">
        <v>1015</v>
      </c>
      <c r="H219" s="238">
        <v>1218</v>
      </c>
      <c r="I219" s="238">
        <v>2030</v>
      </c>
      <c r="J219" s="105"/>
      <c r="K219" s="105"/>
      <c r="L219" s="26"/>
      <c r="M219" s="26"/>
    </row>
    <row r="220" spans="1:13" s="27" customFormat="1" hidden="1" x14ac:dyDescent="0.2">
      <c r="A220" s="97" t="str">
        <f t="shared" si="2"/>
        <v>426060</v>
      </c>
      <c r="B220" s="232" t="s">
        <v>38</v>
      </c>
      <c r="C220" s="232">
        <v>426</v>
      </c>
      <c r="D220" s="232">
        <v>60</v>
      </c>
      <c r="E220" s="109">
        <v>556</v>
      </c>
      <c r="F220" s="235">
        <v>610</v>
      </c>
      <c r="G220" s="238">
        <v>1065</v>
      </c>
      <c r="H220" s="238">
        <v>1278</v>
      </c>
      <c r="I220" s="238">
        <v>2130</v>
      </c>
      <c r="J220" s="105"/>
      <c r="K220" s="105"/>
      <c r="L220" s="26"/>
      <c r="M220" s="26"/>
    </row>
    <row r="221" spans="1:13" s="27" customFormat="1" hidden="1" x14ac:dyDescent="0.2">
      <c r="A221" s="97" t="str">
        <f t="shared" si="2"/>
        <v>508060</v>
      </c>
      <c r="B221" s="232">
        <v>500</v>
      </c>
      <c r="C221" s="232">
        <v>508</v>
      </c>
      <c r="D221" s="232">
        <v>60</v>
      </c>
      <c r="E221" s="109">
        <v>635</v>
      </c>
      <c r="F221" s="235">
        <v>762</v>
      </c>
      <c r="G221" s="238">
        <v>1270</v>
      </c>
      <c r="H221" s="238">
        <v>1524</v>
      </c>
      <c r="I221" s="238">
        <v>2540</v>
      </c>
      <c r="J221" s="105"/>
      <c r="K221" s="105"/>
      <c r="L221" s="26"/>
      <c r="M221" s="26"/>
    </row>
    <row r="222" spans="1:13" s="27" customFormat="1" hidden="1" x14ac:dyDescent="0.2">
      <c r="A222" s="97" t="str">
        <f t="shared" si="2"/>
        <v>533060</v>
      </c>
      <c r="B222" s="232" t="s">
        <v>38</v>
      </c>
      <c r="C222" s="232">
        <v>533</v>
      </c>
      <c r="D222" s="232">
        <v>60</v>
      </c>
      <c r="E222" s="109">
        <v>661</v>
      </c>
      <c r="F222" s="235">
        <v>762</v>
      </c>
      <c r="G222" s="238">
        <v>1332.5</v>
      </c>
      <c r="H222" s="238">
        <v>1599</v>
      </c>
      <c r="I222" s="238">
        <v>2665</v>
      </c>
      <c r="J222" s="105"/>
      <c r="K222" s="105"/>
      <c r="L222" s="26"/>
      <c r="M222" s="26"/>
    </row>
    <row r="223" spans="1:13" s="27" customFormat="1" hidden="1" x14ac:dyDescent="0.2">
      <c r="A223" s="97" t="str">
        <f t="shared" si="2"/>
        <v>612060</v>
      </c>
      <c r="B223" s="232">
        <v>600</v>
      </c>
      <c r="C223" s="232">
        <v>612</v>
      </c>
      <c r="D223" s="232">
        <v>60</v>
      </c>
      <c r="E223" s="109">
        <v>742</v>
      </c>
      <c r="F223" s="235">
        <v>914</v>
      </c>
      <c r="G223" s="238">
        <v>1530</v>
      </c>
      <c r="H223" s="238">
        <v>1836</v>
      </c>
      <c r="I223" s="238">
        <v>3060</v>
      </c>
      <c r="J223" s="105"/>
      <c r="K223" s="105"/>
      <c r="L223" s="26"/>
      <c r="M223" s="26"/>
    </row>
    <row r="224" spans="1:13" s="27" customFormat="1" hidden="1" x14ac:dyDescent="0.2">
      <c r="A224" s="97" t="str">
        <f t="shared" si="2"/>
        <v>630060</v>
      </c>
      <c r="B224" s="232" t="s">
        <v>38</v>
      </c>
      <c r="C224" s="232">
        <v>630</v>
      </c>
      <c r="D224" s="232">
        <v>60</v>
      </c>
      <c r="E224" s="109">
        <v>768</v>
      </c>
      <c r="F224" s="235">
        <v>914</v>
      </c>
      <c r="G224" s="238">
        <v>1575</v>
      </c>
      <c r="H224" s="238">
        <v>1890</v>
      </c>
      <c r="I224" s="238">
        <v>3150</v>
      </c>
      <c r="J224" s="105"/>
      <c r="K224" s="105"/>
      <c r="L224" s="26"/>
      <c r="M224" s="26"/>
    </row>
    <row r="225" spans="1:13" s="27" customFormat="1" hidden="1" x14ac:dyDescent="0.2">
      <c r="A225" s="97" t="str">
        <f t="shared" si="2"/>
        <v>714060</v>
      </c>
      <c r="B225" s="232">
        <v>700</v>
      </c>
      <c r="C225" s="232">
        <v>714</v>
      </c>
      <c r="D225" s="232">
        <v>60</v>
      </c>
      <c r="E225" s="109">
        <v>842</v>
      </c>
      <c r="F225" s="235">
        <v>1070</v>
      </c>
      <c r="G225" s="238">
        <v>1785</v>
      </c>
      <c r="H225" s="238">
        <v>2142</v>
      </c>
      <c r="I225" s="238">
        <v>3570</v>
      </c>
      <c r="J225" s="105"/>
      <c r="K225" s="105"/>
      <c r="L225" s="26"/>
      <c r="M225" s="26"/>
    </row>
    <row r="226" spans="1:13" s="27" customFormat="1" hidden="1" x14ac:dyDescent="0.2">
      <c r="A226" s="97" t="str">
        <f t="shared" si="2"/>
        <v>813060</v>
      </c>
      <c r="B226" s="232">
        <v>800</v>
      </c>
      <c r="C226" s="232">
        <v>813</v>
      </c>
      <c r="D226" s="232">
        <v>60</v>
      </c>
      <c r="E226" s="109">
        <v>940</v>
      </c>
      <c r="F226" s="235">
        <v>1220</v>
      </c>
      <c r="G226" s="238">
        <v>2032.5</v>
      </c>
      <c r="H226" s="238">
        <v>2439</v>
      </c>
      <c r="I226" s="238">
        <v>4065</v>
      </c>
      <c r="J226" s="105"/>
      <c r="K226" s="105"/>
      <c r="L226" s="26"/>
      <c r="M226" s="26"/>
    </row>
    <row r="227" spans="1:13" s="27" customFormat="1" hidden="1" x14ac:dyDescent="0.2">
      <c r="A227" s="97" t="str">
        <f t="shared" si="2"/>
        <v>914060</v>
      </c>
      <c r="B227" s="232">
        <v>900</v>
      </c>
      <c r="C227" s="232">
        <v>914</v>
      </c>
      <c r="D227" s="232">
        <v>60</v>
      </c>
      <c r="E227" s="109">
        <v>1052</v>
      </c>
      <c r="F227" s="235">
        <v>1370</v>
      </c>
      <c r="G227" s="238">
        <v>2285</v>
      </c>
      <c r="H227" s="238">
        <v>2742</v>
      </c>
      <c r="I227" s="238">
        <v>4570</v>
      </c>
      <c r="J227" s="105"/>
      <c r="K227" s="105"/>
      <c r="L227" s="26"/>
      <c r="M227" s="26"/>
    </row>
    <row r="228" spans="1:13" s="27" customFormat="1" hidden="1" x14ac:dyDescent="0.2">
      <c r="A228" s="97" t="str">
        <f t="shared" si="2"/>
        <v>1016060</v>
      </c>
      <c r="B228" s="232">
        <v>1000</v>
      </c>
      <c r="C228" s="232">
        <v>1016</v>
      </c>
      <c r="D228" s="232">
        <v>60</v>
      </c>
      <c r="E228" s="109">
        <v>1156</v>
      </c>
      <c r="F228" s="235">
        <v>1525</v>
      </c>
      <c r="G228" s="238">
        <v>2540</v>
      </c>
      <c r="H228" s="238">
        <v>3048</v>
      </c>
      <c r="I228" s="238">
        <v>5080</v>
      </c>
      <c r="J228" s="105"/>
      <c r="K228" s="105"/>
      <c r="L228" s="26"/>
      <c r="M228" s="26"/>
    </row>
    <row r="229" spans="1:13" s="27" customFormat="1" hidden="1" x14ac:dyDescent="0.2">
      <c r="A229" s="97" t="str">
        <f t="shared" si="2"/>
        <v>012080</v>
      </c>
      <c r="B229" s="232"/>
      <c r="C229" s="232">
        <v>12</v>
      </c>
      <c r="D229" s="232">
        <v>80</v>
      </c>
      <c r="E229" s="109">
        <v>185</v>
      </c>
      <c r="F229" s="235">
        <v>125</v>
      </c>
      <c r="G229" s="238">
        <v>125</v>
      </c>
      <c r="H229" s="238">
        <v>125</v>
      </c>
      <c r="I229" s="238">
        <v>125</v>
      </c>
      <c r="J229" s="105"/>
      <c r="K229" s="105"/>
      <c r="L229" s="26"/>
      <c r="M229" s="26"/>
    </row>
    <row r="230" spans="1:13" s="27" customFormat="1" hidden="1" x14ac:dyDescent="0.2">
      <c r="A230" s="97" t="str">
        <f t="shared" si="2"/>
        <v>015080</v>
      </c>
      <c r="B230" s="232"/>
      <c r="C230" s="232">
        <v>15</v>
      </c>
      <c r="D230" s="232">
        <v>80</v>
      </c>
      <c r="E230" s="109">
        <v>185</v>
      </c>
      <c r="F230" s="235">
        <v>125</v>
      </c>
      <c r="G230" s="238">
        <v>125</v>
      </c>
      <c r="H230" s="238">
        <v>125</v>
      </c>
      <c r="I230" s="238">
        <v>125</v>
      </c>
      <c r="J230" s="105"/>
      <c r="K230" s="105"/>
      <c r="L230" s="26"/>
      <c r="M230" s="26"/>
    </row>
    <row r="231" spans="1:13" s="27" customFormat="1" hidden="1" x14ac:dyDescent="0.2">
      <c r="A231" s="97" t="str">
        <f t="shared" si="2"/>
        <v>018080</v>
      </c>
      <c r="B231" s="232"/>
      <c r="C231" s="232">
        <v>18</v>
      </c>
      <c r="D231" s="232">
        <v>80</v>
      </c>
      <c r="E231" s="109">
        <v>185</v>
      </c>
      <c r="F231" s="235">
        <v>125</v>
      </c>
      <c r="G231" s="238">
        <v>125</v>
      </c>
      <c r="H231" s="238">
        <v>125</v>
      </c>
      <c r="I231" s="238">
        <v>125</v>
      </c>
      <c r="J231" s="105"/>
      <c r="K231" s="105"/>
      <c r="L231" s="26"/>
      <c r="M231" s="26"/>
    </row>
    <row r="232" spans="1:13" s="27" customFormat="1" hidden="1" x14ac:dyDescent="0.2">
      <c r="A232" s="97" t="str">
        <f t="shared" si="2"/>
        <v>022080</v>
      </c>
      <c r="B232" s="232"/>
      <c r="C232" s="232">
        <v>22</v>
      </c>
      <c r="D232" s="232">
        <v>80</v>
      </c>
      <c r="E232" s="109">
        <v>199</v>
      </c>
      <c r="F232" s="235">
        <v>135</v>
      </c>
      <c r="G232" s="238">
        <v>135</v>
      </c>
      <c r="H232" s="238">
        <v>135</v>
      </c>
      <c r="I232" s="238">
        <v>135</v>
      </c>
      <c r="J232" s="105"/>
      <c r="K232" s="105"/>
      <c r="L232" s="26"/>
      <c r="M232" s="26"/>
    </row>
    <row r="233" spans="1:13" s="27" customFormat="1" hidden="1" x14ac:dyDescent="0.2">
      <c r="A233" s="97" t="str">
        <f t="shared" si="2"/>
        <v>028080</v>
      </c>
      <c r="B233" s="232"/>
      <c r="C233" s="232">
        <v>28</v>
      </c>
      <c r="D233" s="232">
        <v>80</v>
      </c>
      <c r="E233" s="109">
        <v>199</v>
      </c>
      <c r="F233" s="235">
        <v>135</v>
      </c>
      <c r="G233" s="238">
        <v>135</v>
      </c>
      <c r="H233" s="238">
        <v>135</v>
      </c>
      <c r="I233" s="238">
        <v>140</v>
      </c>
      <c r="J233" s="105"/>
      <c r="K233" s="105"/>
      <c r="L233" s="26"/>
      <c r="M233" s="26"/>
    </row>
    <row r="234" spans="1:13" s="27" customFormat="1" hidden="1" x14ac:dyDescent="0.2">
      <c r="A234" s="97" t="str">
        <f t="shared" si="2"/>
        <v>035080</v>
      </c>
      <c r="B234" s="232">
        <v>25</v>
      </c>
      <c r="C234" s="232">
        <v>35</v>
      </c>
      <c r="D234" s="232">
        <v>80</v>
      </c>
      <c r="E234" s="109">
        <v>199</v>
      </c>
      <c r="F234" s="235">
        <v>135</v>
      </c>
      <c r="G234" s="238">
        <v>135</v>
      </c>
      <c r="H234" s="238">
        <v>135</v>
      </c>
      <c r="I234" s="238">
        <v>175</v>
      </c>
      <c r="J234" s="105"/>
      <c r="K234" s="105"/>
      <c r="L234" s="26"/>
      <c r="M234" s="26"/>
    </row>
    <row r="235" spans="1:13" s="27" customFormat="1" hidden="1" x14ac:dyDescent="0.2">
      <c r="A235" s="97" t="str">
        <f t="shared" si="2"/>
        <v>042080</v>
      </c>
      <c r="B235" s="232">
        <v>32</v>
      </c>
      <c r="C235" s="232">
        <v>42</v>
      </c>
      <c r="D235" s="232">
        <v>80</v>
      </c>
      <c r="E235" s="109">
        <v>213</v>
      </c>
      <c r="F235" s="235">
        <v>145</v>
      </c>
      <c r="G235" s="238">
        <v>145</v>
      </c>
      <c r="H235" s="238">
        <v>145</v>
      </c>
      <c r="I235" s="238">
        <v>210</v>
      </c>
      <c r="J235" s="105"/>
      <c r="K235" s="105"/>
      <c r="L235" s="26"/>
      <c r="M235" s="26"/>
    </row>
    <row r="236" spans="1:13" s="27" customFormat="1" hidden="1" x14ac:dyDescent="0.2">
      <c r="A236" s="97" t="str">
        <f t="shared" ref="A236:A299" si="3">TEXT(C236,"000")&amp;TEXT(D236,"000")</f>
        <v>048080</v>
      </c>
      <c r="B236" s="232">
        <v>40</v>
      </c>
      <c r="C236" s="232">
        <v>48</v>
      </c>
      <c r="D236" s="232">
        <v>80</v>
      </c>
      <c r="E236" s="109">
        <v>213</v>
      </c>
      <c r="F236" s="235">
        <v>145</v>
      </c>
      <c r="G236" s="238">
        <v>145</v>
      </c>
      <c r="H236" s="238">
        <v>145</v>
      </c>
      <c r="I236" s="238">
        <v>240</v>
      </c>
      <c r="J236" s="105"/>
      <c r="K236" s="105"/>
      <c r="L236" s="26"/>
      <c r="M236" s="26"/>
    </row>
    <row r="237" spans="1:13" s="27" customFormat="1" hidden="1" x14ac:dyDescent="0.2">
      <c r="A237" s="97" t="str">
        <f t="shared" si="3"/>
        <v>054080</v>
      </c>
      <c r="B237" s="232" t="s">
        <v>38</v>
      </c>
      <c r="C237" s="232">
        <v>54</v>
      </c>
      <c r="D237" s="232">
        <v>80</v>
      </c>
      <c r="E237" s="109">
        <v>225</v>
      </c>
      <c r="F237" s="235">
        <v>160</v>
      </c>
      <c r="G237" s="238">
        <v>160</v>
      </c>
      <c r="H237" s="238">
        <v>162</v>
      </c>
      <c r="I237" s="238">
        <v>270</v>
      </c>
      <c r="J237" s="105"/>
      <c r="K237" s="105"/>
      <c r="L237" s="26"/>
      <c r="M237" s="26"/>
    </row>
    <row r="238" spans="1:13" s="27" customFormat="1" hidden="1" x14ac:dyDescent="0.2">
      <c r="A238" s="97" t="str">
        <f t="shared" si="3"/>
        <v>060080</v>
      </c>
      <c r="B238" s="232">
        <v>50</v>
      </c>
      <c r="C238" s="232">
        <v>60</v>
      </c>
      <c r="D238" s="232">
        <v>80</v>
      </c>
      <c r="E238" s="109">
        <v>225</v>
      </c>
      <c r="F238" s="235">
        <v>160</v>
      </c>
      <c r="G238" s="238">
        <v>160</v>
      </c>
      <c r="H238" s="238">
        <v>180</v>
      </c>
      <c r="I238" s="238">
        <v>300</v>
      </c>
      <c r="J238" s="105"/>
      <c r="K238" s="105"/>
      <c r="L238" s="26"/>
      <c r="M238" s="26"/>
    </row>
    <row r="239" spans="1:13" s="27" customFormat="1" hidden="1" x14ac:dyDescent="0.2">
      <c r="A239" s="97" t="str">
        <f t="shared" si="3"/>
        <v>064080</v>
      </c>
      <c r="B239" s="232" t="s">
        <v>38</v>
      </c>
      <c r="C239" s="232">
        <v>64</v>
      </c>
      <c r="D239" s="232">
        <v>80</v>
      </c>
      <c r="E239" s="109">
        <v>238</v>
      </c>
      <c r="F239" s="235">
        <v>160</v>
      </c>
      <c r="G239" s="238">
        <v>165</v>
      </c>
      <c r="H239" s="238">
        <v>192</v>
      </c>
      <c r="I239" s="238">
        <v>320</v>
      </c>
      <c r="J239" s="105"/>
      <c r="K239" s="105"/>
      <c r="L239" s="26"/>
      <c r="M239" s="26"/>
    </row>
    <row r="240" spans="1:13" s="27" customFormat="1" hidden="1" x14ac:dyDescent="0.2">
      <c r="A240" s="97" t="str">
        <f t="shared" si="3"/>
        <v>070080</v>
      </c>
      <c r="B240" s="232" t="s">
        <v>38</v>
      </c>
      <c r="C240" s="232">
        <v>70</v>
      </c>
      <c r="D240" s="232">
        <v>80</v>
      </c>
      <c r="E240" s="109">
        <v>238</v>
      </c>
      <c r="F240" s="235">
        <v>160</v>
      </c>
      <c r="G240" s="238">
        <v>175</v>
      </c>
      <c r="H240" s="238">
        <v>210</v>
      </c>
      <c r="I240" s="238">
        <v>350</v>
      </c>
      <c r="J240" s="105"/>
      <c r="K240" s="105"/>
      <c r="L240" s="26"/>
      <c r="M240" s="26"/>
    </row>
    <row r="241" spans="1:13" s="27" customFormat="1" hidden="1" x14ac:dyDescent="0.2">
      <c r="A241" s="97" t="str">
        <f t="shared" si="3"/>
        <v>076080</v>
      </c>
      <c r="B241" s="232">
        <v>65</v>
      </c>
      <c r="C241" s="232">
        <v>76</v>
      </c>
      <c r="D241" s="232">
        <v>80</v>
      </c>
      <c r="E241" s="239">
        <v>253</v>
      </c>
      <c r="F241" s="235">
        <v>170</v>
      </c>
      <c r="G241" s="238">
        <v>190</v>
      </c>
      <c r="H241" s="238">
        <v>228</v>
      </c>
      <c r="I241" s="238">
        <v>380</v>
      </c>
      <c r="J241" s="105"/>
      <c r="K241" s="105"/>
      <c r="L241" s="26"/>
      <c r="M241" s="26"/>
    </row>
    <row r="242" spans="1:13" s="27" customFormat="1" hidden="1" x14ac:dyDescent="0.2">
      <c r="A242" s="97" t="str">
        <f t="shared" si="3"/>
        <v>089080</v>
      </c>
      <c r="B242" s="232">
        <v>80</v>
      </c>
      <c r="C242" s="232">
        <v>89</v>
      </c>
      <c r="D242" s="232">
        <v>80</v>
      </c>
      <c r="E242" s="109">
        <v>253</v>
      </c>
      <c r="F242" s="235">
        <v>170</v>
      </c>
      <c r="G242" s="238">
        <v>222.5</v>
      </c>
      <c r="H242" s="238">
        <v>267</v>
      </c>
      <c r="I242" s="238">
        <v>445</v>
      </c>
      <c r="J242" s="105"/>
      <c r="K242" s="105"/>
      <c r="L242" s="26"/>
      <c r="M242" s="26"/>
    </row>
    <row r="243" spans="1:13" s="27" customFormat="1" hidden="1" x14ac:dyDescent="0.2">
      <c r="A243" s="97" t="str">
        <f t="shared" si="3"/>
        <v>102080</v>
      </c>
      <c r="B243" s="232" t="s">
        <v>38</v>
      </c>
      <c r="C243" s="232">
        <v>102</v>
      </c>
      <c r="D243" s="232">
        <v>80</v>
      </c>
      <c r="E243" s="109">
        <v>278</v>
      </c>
      <c r="F243" s="235">
        <v>180</v>
      </c>
      <c r="G243" s="238">
        <v>255</v>
      </c>
      <c r="H243" s="238">
        <v>306</v>
      </c>
      <c r="I243" s="238">
        <v>510</v>
      </c>
      <c r="J243" s="105"/>
      <c r="K243" s="105"/>
      <c r="L243" s="26"/>
      <c r="M243" s="26"/>
    </row>
    <row r="244" spans="1:13" s="27" customFormat="1" hidden="1" x14ac:dyDescent="0.2">
      <c r="A244" s="97" t="str">
        <f t="shared" si="3"/>
        <v>114080</v>
      </c>
      <c r="B244" s="232">
        <v>100</v>
      </c>
      <c r="C244" s="232">
        <v>114</v>
      </c>
      <c r="D244" s="232">
        <v>80</v>
      </c>
      <c r="E244" s="109">
        <v>292</v>
      </c>
      <c r="F244" s="235">
        <v>185</v>
      </c>
      <c r="G244" s="238">
        <v>285</v>
      </c>
      <c r="H244" s="238">
        <v>342</v>
      </c>
      <c r="I244" s="238">
        <v>570</v>
      </c>
      <c r="J244" s="105"/>
      <c r="K244" s="105"/>
      <c r="L244" s="26"/>
      <c r="M244" s="26"/>
    </row>
    <row r="245" spans="1:13" s="27" customFormat="1" hidden="1" x14ac:dyDescent="0.2">
      <c r="A245" s="97" t="str">
        <f t="shared" si="3"/>
        <v>127080</v>
      </c>
      <c r="B245" s="232" t="s">
        <v>38</v>
      </c>
      <c r="C245" s="232">
        <v>127</v>
      </c>
      <c r="D245" s="232">
        <v>80</v>
      </c>
      <c r="E245" s="109">
        <v>292</v>
      </c>
      <c r="F245" s="235">
        <v>185</v>
      </c>
      <c r="G245" s="238">
        <v>317.5</v>
      </c>
      <c r="H245" s="238">
        <v>381</v>
      </c>
      <c r="I245" s="238">
        <v>635</v>
      </c>
      <c r="J245" s="105"/>
      <c r="K245" s="105"/>
      <c r="L245" s="26"/>
      <c r="M245" s="26"/>
    </row>
    <row r="246" spans="1:13" s="27" customFormat="1" hidden="1" x14ac:dyDescent="0.2">
      <c r="A246" s="97" t="str">
        <f t="shared" si="3"/>
        <v>140080</v>
      </c>
      <c r="B246" s="232">
        <v>125</v>
      </c>
      <c r="C246" s="232">
        <v>140</v>
      </c>
      <c r="D246" s="232">
        <v>80</v>
      </c>
      <c r="E246" s="109">
        <v>318</v>
      </c>
      <c r="F246" s="235">
        <v>210</v>
      </c>
      <c r="G246" s="238">
        <v>350</v>
      </c>
      <c r="H246" s="238">
        <v>420</v>
      </c>
      <c r="I246" s="238">
        <v>700</v>
      </c>
      <c r="J246" s="105"/>
      <c r="K246" s="105"/>
      <c r="L246" s="26"/>
      <c r="M246" s="26"/>
    </row>
    <row r="247" spans="1:13" s="27" customFormat="1" hidden="1" x14ac:dyDescent="0.2">
      <c r="A247" s="97" t="str">
        <f t="shared" si="3"/>
        <v>168080</v>
      </c>
      <c r="B247" s="232">
        <v>150</v>
      </c>
      <c r="C247" s="232">
        <v>168</v>
      </c>
      <c r="D247" s="232">
        <v>80</v>
      </c>
      <c r="E247" s="109">
        <v>345</v>
      </c>
      <c r="F247" s="235">
        <v>230</v>
      </c>
      <c r="G247" s="238">
        <v>420</v>
      </c>
      <c r="H247" s="238">
        <v>504</v>
      </c>
      <c r="I247" s="238">
        <v>840</v>
      </c>
      <c r="J247" s="105"/>
      <c r="K247" s="105"/>
      <c r="L247" s="26"/>
      <c r="M247" s="26"/>
    </row>
    <row r="248" spans="1:13" s="27" customFormat="1" hidden="1" x14ac:dyDescent="0.2">
      <c r="A248" s="97" t="str">
        <f t="shared" si="3"/>
        <v>178080</v>
      </c>
      <c r="B248" s="232" t="s">
        <v>38</v>
      </c>
      <c r="C248" s="232">
        <v>178</v>
      </c>
      <c r="D248" s="232">
        <v>80</v>
      </c>
      <c r="E248" s="109">
        <v>345</v>
      </c>
      <c r="F248" s="235">
        <v>230</v>
      </c>
      <c r="G248" s="238">
        <v>445</v>
      </c>
      <c r="H248" s="238">
        <v>534</v>
      </c>
      <c r="I248" s="238">
        <v>890</v>
      </c>
      <c r="J248" s="105"/>
      <c r="K248" s="105"/>
      <c r="L248" s="26"/>
      <c r="M248" s="26"/>
    </row>
    <row r="249" spans="1:13" s="27" customFormat="1" hidden="1" x14ac:dyDescent="0.2">
      <c r="A249" s="97" t="str">
        <f t="shared" si="3"/>
        <v>219080</v>
      </c>
      <c r="B249" s="232">
        <v>200</v>
      </c>
      <c r="C249" s="232">
        <v>219</v>
      </c>
      <c r="D249" s="232">
        <v>80</v>
      </c>
      <c r="E249" s="109">
        <v>385</v>
      </c>
      <c r="F249" s="235">
        <v>305</v>
      </c>
      <c r="G249" s="238">
        <v>547.5</v>
      </c>
      <c r="H249" s="238">
        <v>657</v>
      </c>
      <c r="I249" s="238">
        <v>1095</v>
      </c>
      <c r="J249" s="105"/>
      <c r="K249" s="105"/>
      <c r="L249" s="26"/>
      <c r="M249" s="26"/>
    </row>
    <row r="250" spans="1:13" s="27" customFormat="1" hidden="1" x14ac:dyDescent="0.2">
      <c r="A250" s="97" t="str">
        <f t="shared" si="3"/>
        <v>230080</v>
      </c>
      <c r="B250" s="232" t="s">
        <v>38</v>
      </c>
      <c r="C250" s="232">
        <v>230</v>
      </c>
      <c r="D250" s="232">
        <v>80</v>
      </c>
      <c r="E250" s="109">
        <v>396</v>
      </c>
      <c r="F250" s="235">
        <v>305</v>
      </c>
      <c r="G250" s="238">
        <v>575</v>
      </c>
      <c r="H250" s="238">
        <v>690</v>
      </c>
      <c r="I250" s="238">
        <v>1150</v>
      </c>
      <c r="J250" s="105"/>
      <c r="K250" s="105"/>
      <c r="L250" s="26"/>
      <c r="M250" s="26"/>
    </row>
    <row r="251" spans="1:13" s="27" customFormat="1" hidden="1" x14ac:dyDescent="0.2">
      <c r="A251" s="97" t="str">
        <f t="shared" si="3"/>
        <v>273080</v>
      </c>
      <c r="B251" s="232">
        <v>250</v>
      </c>
      <c r="C251" s="232">
        <v>273</v>
      </c>
      <c r="D251" s="232">
        <v>80</v>
      </c>
      <c r="E251" s="109">
        <v>451</v>
      </c>
      <c r="F251" s="235">
        <v>381</v>
      </c>
      <c r="G251" s="238">
        <v>682.5</v>
      </c>
      <c r="H251" s="238">
        <v>819</v>
      </c>
      <c r="I251" s="238">
        <v>1365</v>
      </c>
      <c r="J251" s="105"/>
      <c r="K251" s="105"/>
      <c r="L251" s="26"/>
      <c r="M251" s="26"/>
    </row>
    <row r="252" spans="1:13" s="27" customFormat="1" hidden="1" x14ac:dyDescent="0.2">
      <c r="A252" s="97" t="str">
        <f t="shared" si="3"/>
        <v>289080</v>
      </c>
      <c r="B252" s="232" t="s">
        <v>38</v>
      </c>
      <c r="C252" s="232">
        <v>289</v>
      </c>
      <c r="D252" s="232">
        <v>80</v>
      </c>
      <c r="E252" s="109">
        <v>464</v>
      </c>
      <c r="F252" s="235">
        <v>381</v>
      </c>
      <c r="G252" s="238">
        <v>722.5</v>
      </c>
      <c r="H252" s="238">
        <v>867</v>
      </c>
      <c r="I252" s="238">
        <v>1445</v>
      </c>
      <c r="J252" s="105"/>
      <c r="K252" s="105"/>
      <c r="L252" s="26"/>
      <c r="M252" s="26"/>
    </row>
    <row r="253" spans="1:13" s="27" customFormat="1" hidden="1" x14ac:dyDescent="0.2">
      <c r="A253" s="97" t="str">
        <f t="shared" si="3"/>
        <v>324080</v>
      </c>
      <c r="B253" s="232">
        <v>300</v>
      </c>
      <c r="C253" s="232">
        <v>324</v>
      </c>
      <c r="D253" s="232">
        <v>80</v>
      </c>
      <c r="E253" s="109">
        <v>491</v>
      </c>
      <c r="F253" s="235">
        <v>457</v>
      </c>
      <c r="G253" s="238">
        <v>810</v>
      </c>
      <c r="H253" s="238">
        <v>972</v>
      </c>
      <c r="I253" s="238">
        <v>1620</v>
      </c>
      <c r="J253" s="105"/>
      <c r="K253" s="105"/>
      <c r="L253" s="26"/>
      <c r="M253" s="26"/>
    </row>
    <row r="254" spans="1:13" s="27" customFormat="1" hidden="1" x14ac:dyDescent="0.2">
      <c r="A254" s="97" t="str">
        <f t="shared" si="3"/>
        <v>356080</v>
      </c>
      <c r="B254" s="232" t="s">
        <v>38</v>
      </c>
      <c r="C254" s="232">
        <v>356</v>
      </c>
      <c r="D254" s="232">
        <v>80</v>
      </c>
      <c r="E254" s="109">
        <v>530</v>
      </c>
      <c r="F254" s="235">
        <v>533</v>
      </c>
      <c r="G254" s="238">
        <v>890</v>
      </c>
      <c r="H254" s="238">
        <v>1068</v>
      </c>
      <c r="I254" s="238">
        <v>1780</v>
      </c>
      <c r="J254" s="105"/>
      <c r="K254" s="105"/>
      <c r="L254" s="26"/>
      <c r="M254" s="26"/>
    </row>
    <row r="255" spans="1:13" s="27" customFormat="1" hidden="1" x14ac:dyDescent="0.2">
      <c r="A255" s="97" t="str">
        <f t="shared" si="3"/>
        <v>356080</v>
      </c>
      <c r="B255" s="232">
        <v>350</v>
      </c>
      <c r="C255" s="232">
        <v>356</v>
      </c>
      <c r="D255" s="232">
        <v>80</v>
      </c>
      <c r="E255" s="109">
        <v>530</v>
      </c>
      <c r="F255" s="235">
        <v>533</v>
      </c>
      <c r="G255" s="238">
        <v>890</v>
      </c>
      <c r="H255" s="238">
        <v>1068</v>
      </c>
      <c r="I255" s="238">
        <v>1780</v>
      </c>
      <c r="J255" s="105"/>
      <c r="K255" s="105"/>
      <c r="L255" s="26"/>
      <c r="M255" s="26"/>
    </row>
    <row r="256" spans="1:13" s="27" customFormat="1" hidden="1" x14ac:dyDescent="0.2">
      <c r="A256" s="97" t="str">
        <f t="shared" si="3"/>
        <v>371080</v>
      </c>
      <c r="B256" s="232" t="s">
        <v>38</v>
      </c>
      <c r="C256" s="232">
        <v>371</v>
      </c>
      <c r="D256" s="232">
        <v>80</v>
      </c>
      <c r="E256" s="109">
        <v>542</v>
      </c>
      <c r="F256" s="235">
        <v>533</v>
      </c>
      <c r="G256" s="238">
        <v>927.5</v>
      </c>
      <c r="H256" s="238">
        <v>1113</v>
      </c>
      <c r="I256" s="238">
        <v>1855</v>
      </c>
      <c r="J256" s="105"/>
      <c r="K256" s="105"/>
      <c r="L256" s="26"/>
      <c r="M256" s="26"/>
    </row>
    <row r="257" spans="1:13" s="27" customFormat="1" hidden="1" x14ac:dyDescent="0.2">
      <c r="A257" s="97" t="str">
        <f t="shared" si="3"/>
        <v>406080</v>
      </c>
      <c r="B257" s="232">
        <v>400</v>
      </c>
      <c r="C257" s="232">
        <v>406</v>
      </c>
      <c r="D257" s="232">
        <v>80</v>
      </c>
      <c r="E257" s="109">
        <v>582</v>
      </c>
      <c r="F257" s="235">
        <v>610</v>
      </c>
      <c r="G257" s="238">
        <v>1015</v>
      </c>
      <c r="H257" s="238">
        <v>1218</v>
      </c>
      <c r="I257" s="238">
        <v>2030</v>
      </c>
      <c r="J257" s="105"/>
      <c r="K257" s="105"/>
      <c r="L257" s="26"/>
      <c r="M257" s="26"/>
    </row>
    <row r="258" spans="1:13" s="27" customFormat="1" hidden="1" x14ac:dyDescent="0.2">
      <c r="A258" s="97" t="str">
        <f t="shared" si="3"/>
        <v>426080</v>
      </c>
      <c r="B258" s="232" t="s">
        <v>38</v>
      </c>
      <c r="C258" s="232">
        <v>426</v>
      </c>
      <c r="D258" s="232">
        <v>80</v>
      </c>
      <c r="E258" s="109">
        <v>592</v>
      </c>
      <c r="F258" s="235">
        <v>610</v>
      </c>
      <c r="G258" s="238">
        <v>1065</v>
      </c>
      <c r="H258" s="238">
        <v>1278</v>
      </c>
      <c r="I258" s="238">
        <v>2130</v>
      </c>
      <c r="J258" s="105"/>
      <c r="K258" s="105"/>
      <c r="L258" s="26"/>
      <c r="M258" s="26"/>
    </row>
    <row r="259" spans="1:13" s="27" customFormat="1" hidden="1" x14ac:dyDescent="0.2">
      <c r="A259" s="97" t="str">
        <f t="shared" si="3"/>
        <v>508080</v>
      </c>
      <c r="B259" s="232">
        <v>500</v>
      </c>
      <c r="C259" s="232">
        <v>508</v>
      </c>
      <c r="D259" s="232">
        <v>80</v>
      </c>
      <c r="E259" s="109">
        <v>687</v>
      </c>
      <c r="F259" s="235">
        <v>762</v>
      </c>
      <c r="G259" s="238">
        <v>1270</v>
      </c>
      <c r="H259" s="238">
        <v>1524</v>
      </c>
      <c r="I259" s="238">
        <v>2540</v>
      </c>
      <c r="J259" s="105"/>
      <c r="K259" s="105"/>
      <c r="L259" s="26"/>
      <c r="M259" s="26"/>
    </row>
    <row r="260" spans="1:13" s="27" customFormat="1" hidden="1" x14ac:dyDescent="0.2">
      <c r="A260" s="97" t="str">
        <f t="shared" si="3"/>
        <v>533080</v>
      </c>
      <c r="B260" s="232" t="s">
        <v>38</v>
      </c>
      <c r="C260" s="232">
        <v>533</v>
      </c>
      <c r="D260" s="232">
        <v>80</v>
      </c>
      <c r="E260" s="109">
        <v>702</v>
      </c>
      <c r="F260" s="235">
        <v>762</v>
      </c>
      <c r="G260" s="238">
        <v>1332.5</v>
      </c>
      <c r="H260" s="238">
        <v>1599</v>
      </c>
      <c r="I260" s="238">
        <v>2665</v>
      </c>
      <c r="J260" s="105"/>
      <c r="K260" s="105"/>
      <c r="L260" s="26"/>
      <c r="M260" s="26"/>
    </row>
    <row r="261" spans="1:13" s="27" customFormat="1" hidden="1" x14ac:dyDescent="0.2">
      <c r="A261" s="97" t="str">
        <f t="shared" si="3"/>
        <v>612080</v>
      </c>
      <c r="B261" s="232">
        <v>600</v>
      </c>
      <c r="C261" s="232">
        <v>612</v>
      </c>
      <c r="D261" s="232">
        <v>80</v>
      </c>
      <c r="E261" s="109">
        <v>792</v>
      </c>
      <c r="F261" s="235">
        <v>914</v>
      </c>
      <c r="G261" s="238">
        <v>1530</v>
      </c>
      <c r="H261" s="238">
        <v>1836</v>
      </c>
      <c r="I261" s="238">
        <v>3060</v>
      </c>
      <c r="J261" s="105"/>
      <c r="K261" s="105"/>
      <c r="L261" s="26"/>
      <c r="M261" s="26"/>
    </row>
    <row r="262" spans="1:13" s="27" customFormat="1" hidden="1" x14ac:dyDescent="0.2">
      <c r="A262" s="97" t="str">
        <f t="shared" si="3"/>
        <v>630080</v>
      </c>
      <c r="B262" s="232" t="s">
        <v>38</v>
      </c>
      <c r="C262" s="232">
        <v>630</v>
      </c>
      <c r="D262" s="232">
        <v>80</v>
      </c>
      <c r="E262" s="109">
        <v>805</v>
      </c>
      <c r="F262" s="235">
        <v>914</v>
      </c>
      <c r="G262" s="238">
        <v>1575</v>
      </c>
      <c r="H262" s="238">
        <v>1890</v>
      </c>
      <c r="I262" s="238">
        <v>3150</v>
      </c>
      <c r="J262" s="105"/>
      <c r="K262" s="105"/>
      <c r="L262" s="26"/>
      <c r="M262" s="26"/>
    </row>
    <row r="263" spans="1:13" s="27" customFormat="1" hidden="1" x14ac:dyDescent="0.2">
      <c r="A263" s="97" t="str">
        <f t="shared" si="3"/>
        <v>714080</v>
      </c>
      <c r="B263" s="232">
        <v>700</v>
      </c>
      <c r="C263" s="232">
        <v>714</v>
      </c>
      <c r="D263" s="232">
        <v>80</v>
      </c>
      <c r="E263" s="109">
        <v>882</v>
      </c>
      <c r="F263" s="235">
        <v>1070</v>
      </c>
      <c r="G263" s="238">
        <v>1785</v>
      </c>
      <c r="H263" s="238">
        <v>2142</v>
      </c>
      <c r="I263" s="238">
        <v>3570</v>
      </c>
      <c r="J263" s="105"/>
      <c r="K263" s="105"/>
      <c r="L263" s="26"/>
      <c r="M263" s="26"/>
    </row>
    <row r="264" spans="1:13" s="27" customFormat="1" hidden="1" x14ac:dyDescent="0.2">
      <c r="A264" s="97" t="str">
        <f t="shared" si="3"/>
        <v>813080</v>
      </c>
      <c r="B264" s="232">
        <v>800</v>
      </c>
      <c r="C264" s="232">
        <v>813</v>
      </c>
      <c r="D264" s="232">
        <v>80</v>
      </c>
      <c r="E264" s="109">
        <v>986</v>
      </c>
      <c r="F264" s="235">
        <v>1220</v>
      </c>
      <c r="G264" s="238">
        <v>2032.5</v>
      </c>
      <c r="H264" s="238">
        <v>2439</v>
      </c>
      <c r="I264" s="238">
        <v>4065</v>
      </c>
      <c r="J264" s="105"/>
      <c r="K264" s="105"/>
      <c r="L264" s="26"/>
      <c r="M264" s="26"/>
    </row>
    <row r="265" spans="1:13" s="27" customFormat="1" hidden="1" x14ac:dyDescent="0.2">
      <c r="A265" s="97" t="str">
        <f t="shared" si="3"/>
        <v>914080</v>
      </c>
      <c r="B265" s="232">
        <v>900</v>
      </c>
      <c r="C265" s="232">
        <v>914</v>
      </c>
      <c r="D265" s="232">
        <v>80</v>
      </c>
      <c r="E265" s="109">
        <v>1092</v>
      </c>
      <c r="F265" s="235">
        <v>1370</v>
      </c>
      <c r="G265" s="238">
        <v>2285</v>
      </c>
      <c r="H265" s="238">
        <v>2742</v>
      </c>
      <c r="I265" s="238">
        <v>4570</v>
      </c>
      <c r="J265" s="105"/>
      <c r="K265" s="105"/>
      <c r="L265" s="26"/>
      <c r="M265" s="26"/>
    </row>
    <row r="266" spans="1:13" s="27" customFormat="1" hidden="1" x14ac:dyDescent="0.2">
      <c r="A266" s="97" t="str">
        <f t="shared" si="3"/>
        <v>1016080</v>
      </c>
      <c r="B266" s="232">
        <v>1000</v>
      </c>
      <c r="C266" s="232">
        <v>1016</v>
      </c>
      <c r="D266" s="232">
        <v>80</v>
      </c>
      <c r="E266" s="109">
        <v>1196</v>
      </c>
      <c r="F266" s="235">
        <v>1525</v>
      </c>
      <c r="G266" s="238">
        <v>2540</v>
      </c>
      <c r="H266" s="238">
        <v>3048</v>
      </c>
      <c r="I266" s="238">
        <v>5080</v>
      </c>
      <c r="J266" s="105"/>
      <c r="K266" s="105"/>
      <c r="L266" s="26"/>
      <c r="M266" s="26"/>
    </row>
    <row r="267" spans="1:13" s="27" customFormat="1" hidden="1" x14ac:dyDescent="0.2">
      <c r="A267" s="97" t="str">
        <f t="shared" si="3"/>
        <v>012100</v>
      </c>
      <c r="B267" s="232"/>
      <c r="C267" s="232">
        <v>12</v>
      </c>
      <c r="D267" s="232">
        <v>100</v>
      </c>
      <c r="E267" s="109">
        <v>238</v>
      </c>
      <c r="F267" s="235">
        <v>160</v>
      </c>
      <c r="G267" s="238">
        <v>160</v>
      </c>
      <c r="H267" s="238">
        <v>160</v>
      </c>
      <c r="I267" s="238">
        <v>160</v>
      </c>
      <c r="J267" s="105"/>
      <c r="K267" s="105"/>
      <c r="L267" s="26"/>
      <c r="M267" s="26"/>
    </row>
    <row r="268" spans="1:13" s="27" customFormat="1" hidden="1" x14ac:dyDescent="0.2">
      <c r="A268" s="97" t="str">
        <f t="shared" si="3"/>
        <v>015100</v>
      </c>
      <c r="B268" s="232"/>
      <c r="C268" s="232">
        <v>15</v>
      </c>
      <c r="D268" s="232">
        <v>100</v>
      </c>
      <c r="E268" s="109">
        <v>238</v>
      </c>
      <c r="F268" s="235">
        <v>160</v>
      </c>
      <c r="G268" s="238">
        <v>160</v>
      </c>
      <c r="H268" s="238">
        <v>160</v>
      </c>
      <c r="I268" s="238">
        <v>160</v>
      </c>
      <c r="J268" s="105"/>
      <c r="K268" s="105"/>
      <c r="L268" s="26"/>
      <c r="M268" s="26"/>
    </row>
    <row r="269" spans="1:13" s="27" customFormat="1" hidden="1" x14ac:dyDescent="0.2">
      <c r="A269" s="97" t="str">
        <f t="shared" si="3"/>
        <v>018100</v>
      </c>
      <c r="B269" s="232"/>
      <c r="C269" s="232">
        <v>18</v>
      </c>
      <c r="D269" s="232">
        <v>100</v>
      </c>
      <c r="E269" s="109">
        <v>238</v>
      </c>
      <c r="F269" s="235">
        <v>160</v>
      </c>
      <c r="G269" s="238">
        <v>160</v>
      </c>
      <c r="H269" s="238">
        <v>160</v>
      </c>
      <c r="I269" s="238">
        <v>160</v>
      </c>
      <c r="J269" s="105"/>
      <c r="K269" s="105"/>
      <c r="L269" s="26"/>
      <c r="M269" s="26"/>
    </row>
    <row r="270" spans="1:13" s="27" customFormat="1" hidden="1" x14ac:dyDescent="0.2">
      <c r="A270" s="97" t="str">
        <f t="shared" si="3"/>
        <v>022100</v>
      </c>
      <c r="B270" s="232"/>
      <c r="C270" s="232">
        <v>22</v>
      </c>
      <c r="D270" s="232">
        <v>100</v>
      </c>
      <c r="E270" s="109">
        <v>253</v>
      </c>
      <c r="F270" s="235">
        <v>160</v>
      </c>
      <c r="G270" s="238">
        <v>160</v>
      </c>
      <c r="H270" s="238">
        <v>160</v>
      </c>
      <c r="I270" s="238">
        <v>160</v>
      </c>
      <c r="J270" s="105"/>
      <c r="K270" s="105"/>
      <c r="L270" s="26"/>
      <c r="M270" s="26"/>
    </row>
    <row r="271" spans="1:13" s="27" customFormat="1" hidden="1" x14ac:dyDescent="0.2">
      <c r="A271" s="97" t="str">
        <f t="shared" si="3"/>
        <v>028100</v>
      </c>
      <c r="B271" s="232"/>
      <c r="C271" s="232">
        <v>28</v>
      </c>
      <c r="D271" s="232">
        <v>100</v>
      </c>
      <c r="E271" s="109">
        <v>253</v>
      </c>
      <c r="F271" s="235">
        <v>160</v>
      </c>
      <c r="G271" s="238">
        <v>160</v>
      </c>
      <c r="H271" s="238">
        <v>160</v>
      </c>
      <c r="I271" s="238">
        <v>160</v>
      </c>
      <c r="J271" s="105"/>
      <c r="K271" s="105"/>
      <c r="L271" s="26"/>
      <c r="M271" s="26"/>
    </row>
    <row r="272" spans="1:13" s="27" customFormat="1" hidden="1" x14ac:dyDescent="0.2">
      <c r="A272" s="97" t="str">
        <f t="shared" si="3"/>
        <v>035100</v>
      </c>
      <c r="B272" s="232"/>
      <c r="C272" s="232">
        <v>35</v>
      </c>
      <c r="D272" s="232">
        <v>100</v>
      </c>
      <c r="E272" s="109">
        <v>253</v>
      </c>
      <c r="F272" s="235">
        <v>160</v>
      </c>
      <c r="G272" s="238">
        <v>160</v>
      </c>
      <c r="H272" s="238">
        <v>160</v>
      </c>
      <c r="I272" s="238">
        <v>175</v>
      </c>
      <c r="J272" s="105"/>
      <c r="K272" s="105"/>
      <c r="L272" s="26"/>
      <c r="M272" s="26"/>
    </row>
    <row r="273" spans="1:13" s="27" customFormat="1" hidden="1" x14ac:dyDescent="0.2">
      <c r="A273" s="97" t="str">
        <f t="shared" si="3"/>
        <v>042100</v>
      </c>
      <c r="B273" s="232"/>
      <c r="C273" s="232">
        <v>42</v>
      </c>
      <c r="D273" s="232">
        <v>100</v>
      </c>
      <c r="E273" s="109">
        <v>253</v>
      </c>
      <c r="F273" s="235">
        <v>160</v>
      </c>
      <c r="G273" s="238">
        <v>160</v>
      </c>
      <c r="H273" s="238">
        <v>160</v>
      </c>
      <c r="I273" s="238">
        <v>210</v>
      </c>
      <c r="J273" s="105"/>
      <c r="K273" s="105"/>
      <c r="L273" s="26"/>
      <c r="M273" s="26"/>
    </row>
    <row r="274" spans="1:13" s="27" customFormat="1" hidden="1" x14ac:dyDescent="0.2">
      <c r="A274" s="97" t="str">
        <f t="shared" si="3"/>
        <v>048100</v>
      </c>
      <c r="B274" s="232">
        <v>40</v>
      </c>
      <c r="C274" s="232">
        <v>48</v>
      </c>
      <c r="D274" s="232">
        <v>100</v>
      </c>
      <c r="E274" s="109">
        <v>253</v>
      </c>
      <c r="F274" s="235">
        <v>160</v>
      </c>
      <c r="G274" s="238">
        <v>160</v>
      </c>
      <c r="H274" s="238">
        <v>160</v>
      </c>
      <c r="I274" s="238">
        <v>240</v>
      </c>
      <c r="J274" s="105"/>
      <c r="K274" s="105"/>
      <c r="L274" s="26"/>
      <c r="M274" s="26"/>
    </row>
    <row r="275" spans="1:13" s="27" customFormat="1" hidden="1" x14ac:dyDescent="0.2">
      <c r="A275" s="97" t="str">
        <f t="shared" si="3"/>
        <v>054100</v>
      </c>
      <c r="B275" s="232" t="s">
        <v>38</v>
      </c>
      <c r="C275" s="232">
        <v>54</v>
      </c>
      <c r="D275" s="232">
        <v>100</v>
      </c>
      <c r="E275" s="109">
        <v>266</v>
      </c>
      <c r="F275" s="235">
        <v>175</v>
      </c>
      <c r="G275" s="238">
        <v>175</v>
      </c>
      <c r="H275" s="238">
        <v>175</v>
      </c>
      <c r="I275" s="238">
        <v>270</v>
      </c>
      <c r="J275" s="105"/>
      <c r="K275" s="105"/>
      <c r="L275" s="26"/>
      <c r="M275" s="26"/>
    </row>
    <row r="276" spans="1:13" s="27" customFormat="1" hidden="1" x14ac:dyDescent="0.2">
      <c r="A276" s="97" t="str">
        <f t="shared" si="3"/>
        <v>060100</v>
      </c>
      <c r="B276" s="232">
        <v>50</v>
      </c>
      <c r="C276" s="232">
        <v>60</v>
      </c>
      <c r="D276" s="232">
        <v>100</v>
      </c>
      <c r="E276" s="109">
        <v>266</v>
      </c>
      <c r="F276" s="235">
        <v>175</v>
      </c>
      <c r="G276" s="238">
        <v>175</v>
      </c>
      <c r="H276" s="238">
        <v>180</v>
      </c>
      <c r="I276" s="238">
        <v>300</v>
      </c>
      <c r="J276" s="105"/>
      <c r="K276" s="105"/>
      <c r="L276" s="26"/>
      <c r="M276" s="26"/>
    </row>
    <row r="277" spans="1:13" s="27" customFormat="1" hidden="1" x14ac:dyDescent="0.2">
      <c r="A277" s="97" t="str">
        <f t="shared" si="3"/>
        <v>064100</v>
      </c>
      <c r="B277" s="232" t="s">
        <v>38</v>
      </c>
      <c r="C277" s="232">
        <v>64</v>
      </c>
      <c r="D277" s="232">
        <v>100</v>
      </c>
      <c r="E277" s="109">
        <v>278</v>
      </c>
      <c r="F277" s="235">
        <v>180</v>
      </c>
      <c r="G277" s="238">
        <v>175</v>
      </c>
      <c r="H277" s="238">
        <v>192</v>
      </c>
      <c r="I277" s="238">
        <v>320</v>
      </c>
      <c r="J277" s="105"/>
      <c r="K277" s="105"/>
      <c r="L277" s="26"/>
      <c r="M277" s="26"/>
    </row>
    <row r="278" spans="1:13" s="27" customFormat="1" hidden="1" x14ac:dyDescent="0.2">
      <c r="A278" s="97" t="str">
        <f t="shared" si="3"/>
        <v>070100</v>
      </c>
      <c r="B278" s="232"/>
      <c r="C278" s="232">
        <v>70</v>
      </c>
      <c r="D278" s="232">
        <v>100</v>
      </c>
      <c r="E278" s="109">
        <v>278</v>
      </c>
      <c r="F278" s="235">
        <v>180</v>
      </c>
      <c r="G278" s="238">
        <v>180</v>
      </c>
      <c r="H278" s="238">
        <v>210</v>
      </c>
      <c r="I278" s="238">
        <v>350</v>
      </c>
      <c r="J278" s="105"/>
      <c r="K278" s="105"/>
      <c r="L278" s="26"/>
      <c r="M278" s="26"/>
    </row>
    <row r="279" spans="1:13" s="27" customFormat="1" hidden="1" x14ac:dyDescent="0.2">
      <c r="A279" s="97" t="str">
        <f t="shared" si="3"/>
        <v>076100</v>
      </c>
      <c r="B279" s="232">
        <v>65</v>
      </c>
      <c r="C279" s="232">
        <v>76</v>
      </c>
      <c r="D279" s="232">
        <v>100</v>
      </c>
      <c r="E279" s="109">
        <v>292</v>
      </c>
      <c r="F279" s="235">
        <v>185</v>
      </c>
      <c r="G279" s="238">
        <v>190</v>
      </c>
      <c r="H279" s="238">
        <v>228</v>
      </c>
      <c r="I279" s="238">
        <v>380</v>
      </c>
      <c r="J279" s="105"/>
      <c r="K279" s="105"/>
      <c r="L279" s="26"/>
      <c r="M279" s="26"/>
    </row>
    <row r="280" spans="1:13" s="27" customFormat="1" hidden="1" x14ac:dyDescent="0.2">
      <c r="A280" s="97" t="str">
        <f t="shared" si="3"/>
        <v>089100</v>
      </c>
      <c r="B280" s="232">
        <v>80</v>
      </c>
      <c r="C280" s="232">
        <v>89</v>
      </c>
      <c r="D280" s="232">
        <v>100</v>
      </c>
      <c r="E280" s="109">
        <v>304</v>
      </c>
      <c r="F280" s="235">
        <v>200</v>
      </c>
      <c r="G280" s="238">
        <v>222.5</v>
      </c>
      <c r="H280" s="238">
        <v>267</v>
      </c>
      <c r="I280" s="238">
        <v>445</v>
      </c>
      <c r="J280" s="105"/>
      <c r="K280" s="105"/>
      <c r="L280" s="26"/>
      <c r="M280" s="26"/>
    </row>
    <row r="281" spans="1:13" s="27" customFormat="1" hidden="1" x14ac:dyDescent="0.2">
      <c r="A281" s="97" t="str">
        <f t="shared" si="3"/>
        <v>102100</v>
      </c>
      <c r="B281" s="232"/>
      <c r="C281" s="232">
        <v>102</v>
      </c>
      <c r="D281" s="232">
        <v>100</v>
      </c>
      <c r="E281" s="109">
        <v>318</v>
      </c>
      <c r="F281" s="235">
        <v>210</v>
      </c>
      <c r="G281" s="238">
        <v>255</v>
      </c>
      <c r="H281" s="238">
        <v>306</v>
      </c>
      <c r="I281" s="238">
        <v>510</v>
      </c>
      <c r="J281" s="105"/>
      <c r="K281" s="105"/>
      <c r="L281" s="26"/>
      <c r="M281" s="26"/>
    </row>
    <row r="282" spans="1:13" s="27" customFormat="1" hidden="1" x14ac:dyDescent="0.2">
      <c r="A282" s="97" t="str">
        <f t="shared" si="3"/>
        <v>114100</v>
      </c>
      <c r="B282" s="232">
        <v>100</v>
      </c>
      <c r="C282" s="232">
        <v>114</v>
      </c>
      <c r="D282" s="232">
        <v>100</v>
      </c>
      <c r="E282" s="109">
        <v>332</v>
      </c>
      <c r="F282" s="235">
        <v>210</v>
      </c>
      <c r="G282" s="238">
        <v>285</v>
      </c>
      <c r="H282" s="238">
        <v>342</v>
      </c>
      <c r="I282" s="238">
        <v>570</v>
      </c>
      <c r="J282" s="105"/>
      <c r="K282" s="105"/>
      <c r="L282" s="26"/>
      <c r="M282" s="26"/>
    </row>
    <row r="283" spans="1:13" s="27" customFormat="1" hidden="1" x14ac:dyDescent="0.2">
      <c r="A283" s="97" t="str">
        <f t="shared" si="3"/>
        <v>127100</v>
      </c>
      <c r="B283" s="232" t="s">
        <v>38</v>
      </c>
      <c r="C283" s="232">
        <v>127</v>
      </c>
      <c r="D283" s="232">
        <v>100</v>
      </c>
      <c r="E283" s="109">
        <v>332</v>
      </c>
      <c r="F283" s="235">
        <v>210</v>
      </c>
      <c r="G283" s="238">
        <v>317.5</v>
      </c>
      <c r="H283" s="238">
        <v>381</v>
      </c>
      <c r="I283" s="238">
        <v>635</v>
      </c>
      <c r="J283" s="105"/>
      <c r="K283" s="105"/>
      <c r="L283" s="26"/>
      <c r="M283" s="26"/>
    </row>
    <row r="284" spans="1:13" s="27" customFormat="1" hidden="1" x14ac:dyDescent="0.2">
      <c r="A284" s="97" t="str">
        <f t="shared" si="3"/>
        <v>140100</v>
      </c>
      <c r="B284" s="232">
        <v>125</v>
      </c>
      <c r="C284" s="232">
        <v>140</v>
      </c>
      <c r="D284" s="232">
        <v>100</v>
      </c>
      <c r="E284" s="109">
        <v>345</v>
      </c>
      <c r="F284" s="235">
        <v>230</v>
      </c>
      <c r="G284" s="238">
        <v>350</v>
      </c>
      <c r="H284" s="238">
        <v>420</v>
      </c>
      <c r="I284" s="238">
        <v>700</v>
      </c>
      <c r="J284" s="105"/>
      <c r="K284" s="105"/>
      <c r="L284" s="26"/>
      <c r="M284" s="26"/>
    </row>
    <row r="285" spans="1:13" s="27" customFormat="1" hidden="1" x14ac:dyDescent="0.2">
      <c r="A285" s="97" t="str">
        <f t="shared" si="3"/>
        <v>168100</v>
      </c>
      <c r="B285" s="232">
        <v>150</v>
      </c>
      <c r="C285" s="232">
        <v>168</v>
      </c>
      <c r="D285" s="232">
        <v>100</v>
      </c>
      <c r="E285" s="109">
        <v>385</v>
      </c>
      <c r="F285" s="235">
        <v>250</v>
      </c>
      <c r="G285" s="238">
        <v>420</v>
      </c>
      <c r="H285" s="238">
        <v>504</v>
      </c>
      <c r="I285" s="238">
        <v>840</v>
      </c>
      <c r="J285" s="105"/>
      <c r="K285" s="105"/>
      <c r="L285" s="26"/>
      <c r="M285" s="26"/>
    </row>
    <row r="286" spans="1:13" s="27" customFormat="1" hidden="1" x14ac:dyDescent="0.2">
      <c r="A286" s="97" t="str">
        <f t="shared" si="3"/>
        <v>178100</v>
      </c>
      <c r="B286" s="232" t="s">
        <v>38</v>
      </c>
      <c r="C286" s="232">
        <v>178</v>
      </c>
      <c r="D286" s="232">
        <v>100</v>
      </c>
      <c r="E286" s="109">
        <v>385</v>
      </c>
      <c r="F286" s="235">
        <v>250</v>
      </c>
      <c r="G286" s="238">
        <v>445</v>
      </c>
      <c r="H286" s="238">
        <v>534</v>
      </c>
      <c r="I286" s="238">
        <v>890</v>
      </c>
      <c r="J286" s="105"/>
      <c r="K286" s="105"/>
      <c r="L286" s="26"/>
      <c r="M286" s="26"/>
    </row>
    <row r="287" spans="1:13" s="27" customFormat="1" hidden="1" x14ac:dyDescent="0.2">
      <c r="A287" s="97" t="str">
        <f t="shared" si="3"/>
        <v>219100</v>
      </c>
      <c r="B287" s="232">
        <v>200</v>
      </c>
      <c r="C287" s="232">
        <v>219</v>
      </c>
      <c r="D287" s="232">
        <v>100</v>
      </c>
      <c r="E287" s="109">
        <v>424</v>
      </c>
      <c r="F287" s="235">
        <v>305</v>
      </c>
      <c r="G287" s="238">
        <v>547.5</v>
      </c>
      <c r="H287" s="238">
        <v>657</v>
      </c>
      <c r="I287" s="238">
        <v>1095</v>
      </c>
      <c r="J287" s="105"/>
      <c r="K287" s="105"/>
      <c r="L287" s="26"/>
      <c r="M287" s="26"/>
    </row>
    <row r="288" spans="1:13" s="27" customFormat="1" hidden="1" x14ac:dyDescent="0.2">
      <c r="A288" s="97" t="str">
        <f t="shared" si="3"/>
        <v>230100</v>
      </c>
      <c r="B288" s="232" t="s">
        <v>38</v>
      </c>
      <c r="C288" s="232">
        <v>230</v>
      </c>
      <c r="D288" s="232">
        <v>100</v>
      </c>
      <c r="E288" s="109">
        <v>436</v>
      </c>
      <c r="F288" s="235">
        <v>305</v>
      </c>
      <c r="G288" s="238">
        <v>575</v>
      </c>
      <c r="H288" s="238">
        <v>690</v>
      </c>
      <c r="I288" s="238">
        <v>1150</v>
      </c>
      <c r="J288" s="105"/>
      <c r="K288" s="105"/>
      <c r="L288" s="26"/>
      <c r="M288" s="26"/>
    </row>
    <row r="289" spans="1:13" s="27" customFormat="1" hidden="1" x14ac:dyDescent="0.2">
      <c r="A289" s="97" t="str">
        <f t="shared" si="3"/>
        <v>273100</v>
      </c>
      <c r="B289" s="232">
        <v>250</v>
      </c>
      <c r="C289" s="232">
        <v>273</v>
      </c>
      <c r="D289" s="232">
        <v>100</v>
      </c>
      <c r="E289" s="109">
        <v>491</v>
      </c>
      <c r="F289" s="235">
        <v>381</v>
      </c>
      <c r="G289" s="238">
        <v>682.5</v>
      </c>
      <c r="H289" s="238">
        <v>819</v>
      </c>
      <c r="I289" s="238">
        <v>1365</v>
      </c>
      <c r="J289" s="105"/>
      <c r="K289" s="105"/>
      <c r="L289" s="26"/>
      <c r="M289" s="26"/>
    </row>
    <row r="290" spans="1:13" s="27" customFormat="1" hidden="1" x14ac:dyDescent="0.2">
      <c r="A290" s="97" t="str">
        <f t="shared" si="3"/>
        <v>289100</v>
      </c>
      <c r="B290" s="232" t="s">
        <v>38</v>
      </c>
      <c r="C290" s="232">
        <v>289</v>
      </c>
      <c r="D290" s="232">
        <v>100</v>
      </c>
      <c r="E290" s="109">
        <v>504</v>
      </c>
      <c r="F290" s="235">
        <v>381</v>
      </c>
      <c r="G290" s="238">
        <v>722.5</v>
      </c>
      <c r="H290" s="238">
        <v>867</v>
      </c>
      <c r="I290" s="238">
        <v>1445</v>
      </c>
      <c r="J290" s="105"/>
      <c r="K290" s="105"/>
      <c r="L290" s="26"/>
      <c r="M290" s="26"/>
    </row>
    <row r="291" spans="1:13" s="27" customFormat="1" hidden="1" x14ac:dyDescent="0.2">
      <c r="A291" s="97" t="str">
        <f t="shared" si="3"/>
        <v>324100</v>
      </c>
      <c r="B291" s="232">
        <v>300</v>
      </c>
      <c r="C291" s="232">
        <v>324</v>
      </c>
      <c r="D291" s="232">
        <v>100</v>
      </c>
      <c r="E291" s="109">
        <v>530</v>
      </c>
      <c r="F291" s="235">
        <v>457</v>
      </c>
      <c r="G291" s="238">
        <v>810</v>
      </c>
      <c r="H291" s="238">
        <v>972</v>
      </c>
      <c r="I291" s="238">
        <v>1620</v>
      </c>
      <c r="J291" s="105"/>
      <c r="K291" s="105"/>
      <c r="L291" s="26"/>
      <c r="M291" s="26"/>
    </row>
    <row r="292" spans="1:13" s="27" customFormat="1" hidden="1" x14ac:dyDescent="0.2">
      <c r="A292" s="97" t="str">
        <f t="shared" si="3"/>
        <v>356100</v>
      </c>
      <c r="B292" s="232" t="s">
        <v>38</v>
      </c>
      <c r="C292" s="232">
        <v>356</v>
      </c>
      <c r="D292" s="232">
        <v>100</v>
      </c>
      <c r="E292" s="109">
        <v>572</v>
      </c>
      <c r="F292" s="235">
        <v>533</v>
      </c>
      <c r="G292" s="238">
        <v>890</v>
      </c>
      <c r="H292" s="238">
        <v>1068</v>
      </c>
      <c r="I292" s="238">
        <v>1780</v>
      </c>
      <c r="J292" s="105"/>
      <c r="K292" s="105"/>
      <c r="L292" s="26"/>
      <c r="M292" s="26"/>
    </row>
    <row r="293" spans="1:13" s="27" customFormat="1" hidden="1" x14ac:dyDescent="0.2">
      <c r="A293" s="97" t="str">
        <f t="shared" si="3"/>
        <v>356100</v>
      </c>
      <c r="B293" s="232">
        <v>350</v>
      </c>
      <c r="C293" s="232">
        <v>356</v>
      </c>
      <c r="D293" s="232">
        <v>100</v>
      </c>
      <c r="E293" s="109">
        <v>572</v>
      </c>
      <c r="F293" s="235">
        <v>533</v>
      </c>
      <c r="G293" s="238">
        <v>890</v>
      </c>
      <c r="H293" s="238">
        <v>1068</v>
      </c>
      <c r="I293" s="238">
        <v>1780</v>
      </c>
      <c r="J293" s="105"/>
      <c r="K293" s="105"/>
      <c r="L293" s="26"/>
      <c r="M293" s="26"/>
    </row>
    <row r="294" spans="1:13" s="27" customFormat="1" hidden="1" x14ac:dyDescent="0.2">
      <c r="A294" s="97" t="str">
        <f t="shared" si="3"/>
        <v>371100</v>
      </c>
      <c r="B294" s="232"/>
      <c r="C294" s="232">
        <v>371</v>
      </c>
      <c r="D294" s="232">
        <v>100</v>
      </c>
      <c r="E294" s="109">
        <v>582</v>
      </c>
      <c r="F294" s="235">
        <v>533</v>
      </c>
      <c r="G294" s="238">
        <v>927.5</v>
      </c>
      <c r="H294" s="238">
        <v>1113</v>
      </c>
      <c r="I294" s="238">
        <v>1855</v>
      </c>
      <c r="J294" s="105"/>
      <c r="K294" s="105"/>
      <c r="L294" s="26"/>
      <c r="M294" s="26"/>
    </row>
    <row r="295" spans="1:13" s="27" customFormat="1" hidden="1" x14ac:dyDescent="0.2">
      <c r="A295" s="97" t="str">
        <f t="shared" si="3"/>
        <v>406100</v>
      </c>
      <c r="B295" s="232">
        <v>400</v>
      </c>
      <c r="C295" s="232">
        <v>406</v>
      </c>
      <c r="D295" s="232">
        <v>100</v>
      </c>
      <c r="E295" s="109">
        <v>622</v>
      </c>
      <c r="F295" s="235">
        <v>610</v>
      </c>
      <c r="G295" s="238">
        <v>1015</v>
      </c>
      <c r="H295" s="238">
        <v>1218</v>
      </c>
      <c r="I295" s="238">
        <v>2030</v>
      </c>
      <c r="J295" s="105"/>
      <c r="K295" s="105"/>
      <c r="L295" s="26"/>
      <c r="M295" s="26"/>
    </row>
    <row r="296" spans="1:13" s="27" customFormat="1" hidden="1" x14ac:dyDescent="0.2">
      <c r="A296" s="97" t="str">
        <f t="shared" si="3"/>
        <v>426100</v>
      </c>
      <c r="B296" s="232" t="s">
        <v>38</v>
      </c>
      <c r="C296" s="232">
        <v>426</v>
      </c>
      <c r="D296" s="232">
        <v>100</v>
      </c>
      <c r="E296" s="109">
        <v>635</v>
      </c>
      <c r="F296" s="235">
        <v>610</v>
      </c>
      <c r="G296" s="238">
        <v>1065</v>
      </c>
      <c r="H296" s="238">
        <v>1278</v>
      </c>
      <c r="I296" s="238">
        <v>2130</v>
      </c>
      <c r="J296" s="105"/>
      <c r="K296" s="105"/>
      <c r="L296" s="26"/>
      <c r="M296" s="26"/>
    </row>
    <row r="297" spans="1:13" s="27" customFormat="1" hidden="1" x14ac:dyDescent="0.2">
      <c r="A297" s="97" t="str">
        <f t="shared" si="3"/>
        <v>508100</v>
      </c>
      <c r="B297" s="232">
        <v>500</v>
      </c>
      <c r="C297" s="232">
        <v>508</v>
      </c>
      <c r="D297" s="232">
        <v>100</v>
      </c>
      <c r="E297" s="109">
        <v>722</v>
      </c>
      <c r="F297" s="235">
        <v>762</v>
      </c>
      <c r="G297" s="238">
        <v>1270</v>
      </c>
      <c r="H297" s="238">
        <v>1524</v>
      </c>
      <c r="I297" s="238">
        <v>2540</v>
      </c>
      <c r="J297" s="105"/>
      <c r="K297" s="105"/>
      <c r="L297" s="26"/>
      <c r="M297" s="26"/>
    </row>
    <row r="298" spans="1:13" s="27" customFormat="1" hidden="1" x14ac:dyDescent="0.2">
      <c r="A298" s="97" t="str">
        <f t="shared" si="3"/>
        <v>533100</v>
      </c>
      <c r="B298" s="232" t="s">
        <v>38</v>
      </c>
      <c r="C298" s="232">
        <v>533</v>
      </c>
      <c r="D298" s="232">
        <v>100</v>
      </c>
      <c r="E298" s="109">
        <v>752</v>
      </c>
      <c r="F298" s="235">
        <v>762</v>
      </c>
      <c r="G298" s="238">
        <v>1332.5</v>
      </c>
      <c r="H298" s="238">
        <v>1599</v>
      </c>
      <c r="I298" s="238">
        <v>2665</v>
      </c>
      <c r="J298" s="105"/>
      <c r="K298" s="105"/>
      <c r="L298" s="26"/>
      <c r="M298" s="26"/>
    </row>
    <row r="299" spans="1:13" s="27" customFormat="1" hidden="1" x14ac:dyDescent="0.2">
      <c r="A299" s="97" t="str">
        <f t="shared" si="3"/>
        <v>612100</v>
      </c>
      <c r="B299" s="232">
        <v>600</v>
      </c>
      <c r="C299" s="232">
        <v>612</v>
      </c>
      <c r="D299" s="232">
        <v>100</v>
      </c>
      <c r="E299" s="109">
        <v>831</v>
      </c>
      <c r="F299" s="235">
        <v>914</v>
      </c>
      <c r="G299" s="238">
        <v>1530</v>
      </c>
      <c r="H299" s="238">
        <v>1836</v>
      </c>
      <c r="I299" s="238">
        <v>3060</v>
      </c>
      <c r="J299" s="105"/>
      <c r="K299" s="105"/>
      <c r="L299" s="26"/>
      <c r="M299" s="26"/>
    </row>
    <row r="300" spans="1:13" s="27" customFormat="1" hidden="1" x14ac:dyDescent="0.2">
      <c r="A300" s="97" t="str">
        <f t="shared" ref="A300:A363" si="4">TEXT(C300,"000")&amp;TEXT(D300,"000")</f>
        <v>630100</v>
      </c>
      <c r="B300" s="232" t="s">
        <v>38</v>
      </c>
      <c r="C300" s="232">
        <v>630</v>
      </c>
      <c r="D300" s="232">
        <v>100</v>
      </c>
      <c r="E300" s="109">
        <v>842</v>
      </c>
      <c r="F300" s="235">
        <v>914</v>
      </c>
      <c r="G300" s="238">
        <v>1575</v>
      </c>
      <c r="H300" s="238">
        <v>1890</v>
      </c>
      <c r="I300" s="238">
        <v>3150</v>
      </c>
      <c r="J300" s="105"/>
      <c r="K300" s="105"/>
      <c r="L300" s="26"/>
      <c r="M300" s="26"/>
    </row>
    <row r="301" spans="1:13" s="27" customFormat="1" hidden="1" x14ac:dyDescent="0.2">
      <c r="A301" s="97" t="str">
        <f t="shared" si="4"/>
        <v>714100</v>
      </c>
      <c r="B301" s="232">
        <v>700</v>
      </c>
      <c r="C301" s="232">
        <v>714</v>
      </c>
      <c r="D301" s="232">
        <v>100</v>
      </c>
      <c r="E301" s="109">
        <v>922</v>
      </c>
      <c r="F301" s="235">
        <v>1070</v>
      </c>
      <c r="G301" s="238">
        <v>1785</v>
      </c>
      <c r="H301" s="238">
        <v>2142</v>
      </c>
      <c r="I301" s="238">
        <v>3570</v>
      </c>
      <c r="J301" s="105"/>
      <c r="K301" s="105"/>
      <c r="L301" s="26"/>
      <c r="M301" s="26"/>
    </row>
    <row r="302" spans="1:13" s="27" customFormat="1" hidden="1" x14ac:dyDescent="0.2">
      <c r="A302" s="97" t="str">
        <f t="shared" si="4"/>
        <v>813100</v>
      </c>
      <c r="B302" s="232">
        <v>800</v>
      </c>
      <c r="C302" s="232">
        <v>813</v>
      </c>
      <c r="D302" s="232">
        <v>100</v>
      </c>
      <c r="E302" s="109">
        <v>1026</v>
      </c>
      <c r="F302" s="235">
        <v>1220</v>
      </c>
      <c r="G302" s="238">
        <v>2032.5</v>
      </c>
      <c r="H302" s="238">
        <v>2439</v>
      </c>
      <c r="I302" s="238">
        <v>4065</v>
      </c>
      <c r="J302" s="105"/>
      <c r="K302" s="105"/>
      <c r="L302" s="26"/>
      <c r="M302" s="26"/>
    </row>
    <row r="303" spans="1:13" s="27" customFormat="1" hidden="1" x14ac:dyDescent="0.2">
      <c r="A303" s="97" t="str">
        <f t="shared" si="4"/>
        <v>914100</v>
      </c>
      <c r="B303" s="232">
        <v>900</v>
      </c>
      <c r="C303" s="232">
        <v>914</v>
      </c>
      <c r="D303" s="232">
        <v>100</v>
      </c>
      <c r="E303" s="109">
        <v>1132</v>
      </c>
      <c r="F303" s="235">
        <v>1370</v>
      </c>
      <c r="G303" s="238">
        <v>2285</v>
      </c>
      <c r="H303" s="238">
        <v>2742</v>
      </c>
      <c r="I303" s="238">
        <v>4570</v>
      </c>
      <c r="J303" s="105"/>
      <c r="K303" s="105"/>
      <c r="L303" s="26"/>
      <c r="M303" s="26"/>
    </row>
    <row r="304" spans="1:13" s="27" customFormat="1" hidden="1" x14ac:dyDescent="0.2">
      <c r="A304" s="97" t="str">
        <f t="shared" si="4"/>
        <v>1016100</v>
      </c>
      <c r="B304" s="232">
        <v>1000</v>
      </c>
      <c r="C304" s="232">
        <v>1016</v>
      </c>
      <c r="D304" s="232">
        <v>100</v>
      </c>
      <c r="E304" s="109">
        <v>1237</v>
      </c>
      <c r="F304" s="235">
        <v>1525</v>
      </c>
      <c r="G304" s="238">
        <v>2540</v>
      </c>
      <c r="H304" s="238">
        <v>3048</v>
      </c>
      <c r="I304" s="238">
        <v>5080</v>
      </c>
      <c r="J304" s="105"/>
      <c r="K304" s="105"/>
      <c r="L304" s="26"/>
      <c r="M304" s="26"/>
    </row>
    <row r="305" spans="1:13" s="27" customFormat="1" hidden="1" x14ac:dyDescent="0.2">
      <c r="A305" s="97" t="str">
        <f t="shared" si="4"/>
        <v>012120</v>
      </c>
      <c r="B305" s="232"/>
      <c r="C305" s="232">
        <v>12</v>
      </c>
      <c r="D305" s="232">
        <v>120</v>
      </c>
      <c r="E305" s="109">
        <v>266</v>
      </c>
      <c r="F305" s="235">
        <v>175</v>
      </c>
      <c r="G305" s="238">
        <v>175</v>
      </c>
      <c r="H305" s="238">
        <v>175</v>
      </c>
      <c r="I305" s="238">
        <v>175</v>
      </c>
      <c r="J305" s="105"/>
      <c r="K305" s="105"/>
      <c r="L305" s="26"/>
      <c r="M305" s="26"/>
    </row>
    <row r="306" spans="1:13" s="27" customFormat="1" hidden="1" x14ac:dyDescent="0.2">
      <c r="A306" s="97" t="str">
        <f t="shared" si="4"/>
        <v>015120</v>
      </c>
      <c r="B306" s="232"/>
      <c r="C306" s="232">
        <v>15</v>
      </c>
      <c r="D306" s="232">
        <v>120</v>
      </c>
      <c r="E306" s="109">
        <v>266</v>
      </c>
      <c r="F306" s="235">
        <v>175</v>
      </c>
      <c r="G306" s="238">
        <v>175</v>
      </c>
      <c r="H306" s="238">
        <v>175</v>
      </c>
      <c r="I306" s="238">
        <v>175</v>
      </c>
      <c r="J306" s="105"/>
      <c r="K306" s="105"/>
      <c r="L306" s="26"/>
      <c r="M306" s="26"/>
    </row>
    <row r="307" spans="1:13" s="27" customFormat="1" hidden="1" x14ac:dyDescent="0.2">
      <c r="A307" s="97" t="str">
        <f t="shared" si="4"/>
        <v>018120</v>
      </c>
      <c r="B307" s="232"/>
      <c r="C307" s="232">
        <v>18</v>
      </c>
      <c r="D307" s="232">
        <v>120</v>
      </c>
      <c r="E307" s="109">
        <v>278</v>
      </c>
      <c r="F307" s="235">
        <v>180</v>
      </c>
      <c r="G307" s="238">
        <v>180</v>
      </c>
      <c r="H307" s="238">
        <v>180</v>
      </c>
      <c r="I307" s="238">
        <v>180</v>
      </c>
      <c r="J307" s="105"/>
      <c r="K307" s="105"/>
      <c r="L307" s="26"/>
      <c r="M307" s="26"/>
    </row>
    <row r="308" spans="1:13" s="27" customFormat="1" hidden="1" x14ac:dyDescent="0.2">
      <c r="A308" s="97" t="str">
        <f t="shared" si="4"/>
        <v>022120</v>
      </c>
      <c r="B308" s="232"/>
      <c r="C308" s="232">
        <v>22</v>
      </c>
      <c r="D308" s="232">
        <v>120</v>
      </c>
      <c r="E308" s="109">
        <v>278</v>
      </c>
      <c r="F308" s="235">
        <v>180</v>
      </c>
      <c r="G308" s="238">
        <v>180</v>
      </c>
      <c r="H308" s="238">
        <v>180</v>
      </c>
      <c r="I308" s="238">
        <v>180</v>
      </c>
      <c r="J308" s="105"/>
      <c r="K308" s="105"/>
      <c r="L308" s="26"/>
      <c r="M308" s="26"/>
    </row>
    <row r="309" spans="1:13" s="27" customFormat="1" hidden="1" x14ac:dyDescent="0.2">
      <c r="A309" s="97" t="str">
        <f t="shared" si="4"/>
        <v>028120</v>
      </c>
      <c r="B309" s="232"/>
      <c r="C309" s="232">
        <v>28</v>
      </c>
      <c r="D309" s="232">
        <v>120</v>
      </c>
      <c r="E309" s="109">
        <v>292</v>
      </c>
      <c r="F309" s="235">
        <v>185</v>
      </c>
      <c r="G309" s="238">
        <v>185</v>
      </c>
      <c r="H309" s="238">
        <v>185</v>
      </c>
      <c r="I309" s="238">
        <v>185</v>
      </c>
      <c r="J309" s="105"/>
      <c r="K309" s="105"/>
      <c r="L309" s="26"/>
      <c r="M309" s="26"/>
    </row>
    <row r="310" spans="1:13" s="27" customFormat="1" hidden="1" x14ac:dyDescent="0.2">
      <c r="A310" s="97" t="str">
        <f t="shared" si="4"/>
        <v>035120</v>
      </c>
      <c r="B310" s="232"/>
      <c r="C310" s="232">
        <v>35</v>
      </c>
      <c r="D310" s="232">
        <v>120</v>
      </c>
      <c r="E310" s="109">
        <v>292</v>
      </c>
      <c r="F310" s="235">
        <v>185</v>
      </c>
      <c r="G310" s="238">
        <v>185</v>
      </c>
      <c r="H310" s="238">
        <v>185</v>
      </c>
      <c r="I310" s="238">
        <v>185</v>
      </c>
      <c r="J310" s="105"/>
      <c r="K310" s="105"/>
      <c r="L310" s="26"/>
      <c r="M310" s="26"/>
    </row>
    <row r="311" spans="1:13" s="27" customFormat="1" hidden="1" x14ac:dyDescent="0.2">
      <c r="A311" s="97" t="str">
        <f t="shared" si="4"/>
        <v>042120</v>
      </c>
      <c r="B311" s="232"/>
      <c r="C311" s="232">
        <v>42</v>
      </c>
      <c r="D311" s="232">
        <v>120</v>
      </c>
      <c r="E311" s="109">
        <v>304</v>
      </c>
      <c r="F311" s="235">
        <v>200</v>
      </c>
      <c r="G311" s="238">
        <v>200</v>
      </c>
      <c r="H311" s="238">
        <v>200</v>
      </c>
      <c r="I311" s="238">
        <v>210</v>
      </c>
      <c r="J311" s="105"/>
      <c r="K311" s="105"/>
      <c r="L311" s="26"/>
      <c r="M311" s="26"/>
    </row>
    <row r="312" spans="1:13" s="27" customFormat="1" hidden="1" x14ac:dyDescent="0.2">
      <c r="A312" s="97" t="str">
        <f t="shared" si="4"/>
        <v>048120</v>
      </c>
      <c r="B312" s="232"/>
      <c r="C312" s="232">
        <v>48</v>
      </c>
      <c r="D312" s="232">
        <v>120</v>
      </c>
      <c r="E312" s="109">
        <v>304</v>
      </c>
      <c r="F312" s="235">
        <v>200</v>
      </c>
      <c r="G312" s="238">
        <v>200</v>
      </c>
      <c r="H312" s="238">
        <v>200</v>
      </c>
      <c r="I312" s="238">
        <v>240</v>
      </c>
      <c r="J312" s="105"/>
      <c r="K312" s="105"/>
      <c r="L312" s="26"/>
      <c r="M312" s="26"/>
    </row>
    <row r="313" spans="1:13" s="27" customFormat="1" hidden="1" x14ac:dyDescent="0.2">
      <c r="A313" s="97" t="str">
        <f t="shared" si="4"/>
        <v>054120</v>
      </c>
      <c r="B313" s="232"/>
      <c r="C313" s="232">
        <v>54</v>
      </c>
      <c r="D313" s="232">
        <v>120</v>
      </c>
      <c r="E313" s="109">
        <v>310</v>
      </c>
      <c r="F313" s="235">
        <v>205</v>
      </c>
      <c r="G313" s="238">
        <v>205</v>
      </c>
      <c r="H313" s="238">
        <v>205</v>
      </c>
      <c r="I313" s="238">
        <v>270</v>
      </c>
      <c r="J313" s="105"/>
      <c r="K313" s="105"/>
      <c r="L313" s="26"/>
      <c r="M313" s="26"/>
    </row>
    <row r="314" spans="1:13" s="27" customFormat="1" hidden="1" x14ac:dyDescent="0.2">
      <c r="A314" s="97" t="str">
        <f t="shared" si="4"/>
        <v>060120</v>
      </c>
      <c r="B314" s="232"/>
      <c r="C314" s="232">
        <v>60</v>
      </c>
      <c r="D314" s="232">
        <v>120</v>
      </c>
      <c r="E314" s="109">
        <v>318</v>
      </c>
      <c r="F314" s="235">
        <v>210</v>
      </c>
      <c r="G314" s="238">
        <v>210</v>
      </c>
      <c r="H314" s="238">
        <v>210</v>
      </c>
      <c r="I314" s="238">
        <v>300</v>
      </c>
      <c r="J314" s="105"/>
      <c r="K314" s="105"/>
      <c r="L314" s="26"/>
      <c r="M314" s="26"/>
    </row>
    <row r="315" spans="1:13" s="27" customFormat="1" hidden="1" x14ac:dyDescent="0.2">
      <c r="A315" s="97" t="str">
        <f t="shared" si="4"/>
        <v>064120</v>
      </c>
      <c r="B315" s="232"/>
      <c r="C315" s="232">
        <v>64</v>
      </c>
      <c r="D315" s="232">
        <v>120</v>
      </c>
      <c r="E315" s="109">
        <v>318</v>
      </c>
      <c r="F315" s="235">
        <v>210</v>
      </c>
      <c r="G315" s="238">
        <v>210</v>
      </c>
      <c r="H315" s="238">
        <v>210</v>
      </c>
      <c r="I315" s="238">
        <v>320</v>
      </c>
      <c r="J315" s="105"/>
      <c r="K315" s="105"/>
      <c r="L315" s="26"/>
      <c r="M315" s="26"/>
    </row>
    <row r="316" spans="1:13" s="27" customFormat="1" hidden="1" x14ac:dyDescent="0.2">
      <c r="A316" s="97" t="str">
        <f t="shared" si="4"/>
        <v>070120</v>
      </c>
      <c r="B316" s="232"/>
      <c r="C316" s="232">
        <v>70</v>
      </c>
      <c r="D316" s="232">
        <v>120</v>
      </c>
      <c r="E316" s="109">
        <v>332</v>
      </c>
      <c r="F316" s="235">
        <v>210</v>
      </c>
      <c r="G316" s="238">
        <v>210</v>
      </c>
      <c r="H316" s="238">
        <v>210</v>
      </c>
      <c r="I316" s="238">
        <v>350</v>
      </c>
      <c r="J316" s="105"/>
      <c r="K316" s="105"/>
      <c r="L316" s="26"/>
      <c r="M316" s="26"/>
    </row>
    <row r="317" spans="1:13" s="27" customFormat="1" hidden="1" x14ac:dyDescent="0.2">
      <c r="A317" s="97" t="str">
        <f t="shared" si="4"/>
        <v>076120</v>
      </c>
      <c r="B317" s="232"/>
      <c r="C317" s="232">
        <v>76</v>
      </c>
      <c r="D317" s="232">
        <v>120</v>
      </c>
      <c r="E317" s="109">
        <v>332</v>
      </c>
      <c r="F317" s="235">
        <v>210</v>
      </c>
      <c r="G317" s="238">
        <v>210</v>
      </c>
      <c r="H317" s="238">
        <v>228</v>
      </c>
      <c r="I317" s="238">
        <v>380</v>
      </c>
      <c r="J317" s="105"/>
      <c r="K317" s="105"/>
      <c r="L317" s="26"/>
      <c r="M317" s="26"/>
    </row>
    <row r="318" spans="1:13" s="27" customFormat="1" hidden="1" x14ac:dyDescent="0.2">
      <c r="A318" s="97" t="str">
        <f t="shared" si="4"/>
        <v>089120</v>
      </c>
      <c r="B318" s="232">
        <v>80</v>
      </c>
      <c r="C318" s="232">
        <v>89</v>
      </c>
      <c r="D318" s="232">
        <v>120</v>
      </c>
      <c r="E318" s="109">
        <v>345</v>
      </c>
      <c r="F318" s="235">
        <v>230</v>
      </c>
      <c r="G318" s="238">
        <v>210</v>
      </c>
      <c r="H318" s="238">
        <v>267</v>
      </c>
      <c r="I318" s="238">
        <v>445</v>
      </c>
      <c r="J318" s="105"/>
      <c r="K318" s="105"/>
      <c r="L318" s="26"/>
      <c r="M318" s="26"/>
    </row>
    <row r="319" spans="1:13" s="27" customFormat="1" hidden="1" x14ac:dyDescent="0.2">
      <c r="A319" s="97" t="str">
        <f t="shared" si="4"/>
        <v>102120</v>
      </c>
      <c r="B319" s="232"/>
      <c r="C319" s="232">
        <v>102</v>
      </c>
      <c r="D319" s="232">
        <v>120</v>
      </c>
      <c r="E319" s="109">
        <v>358</v>
      </c>
      <c r="F319" s="235">
        <v>240</v>
      </c>
      <c r="G319" s="238">
        <v>255</v>
      </c>
      <c r="H319" s="238">
        <v>306</v>
      </c>
      <c r="I319" s="238">
        <v>510</v>
      </c>
      <c r="J319" s="105"/>
      <c r="K319" s="105"/>
      <c r="L319" s="26"/>
      <c r="M319" s="26"/>
    </row>
    <row r="320" spans="1:13" s="27" customFormat="1" hidden="1" x14ac:dyDescent="0.2">
      <c r="A320" s="97" t="str">
        <f t="shared" si="4"/>
        <v>114120</v>
      </c>
      <c r="B320" s="232">
        <v>100</v>
      </c>
      <c r="C320" s="232">
        <v>114</v>
      </c>
      <c r="D320" s="232">
        <v>120</v>
      </c>
      <c r="E320" s="109">
        <v>371</v>
      </c>
      <c r="F320" s="235">
        <v>250</v>
      </c>
      <c r="G320" s="238">
        <v>285</v>
      </c>
      <c r="H320" s="238">
        <v>342</v>
      </c>
      <c r="I320" s="238">
        <v>570</v>
      </c>
      <c r="J320" s="105"/>
      <c r="K320" s="105"/>
      <c r="L320" s="26"/>
      <c r="M320" s="26"/>
    </row>
    <row r="321" spans="1:13" s="27" customFormat="1" hidden="1" x14ac:dyDescent="0.2">
      <c r="A321" s="97" t="str">
        <f t="shared" si="4"/>
        <v>127120</v>
      </c>
      <c r="B321" s="232"/>
      <c r="C321" s="232">
        <v>127</v>
      </c>
      <c r="D321" s="232">
        <v>120</v>
      </c>
      <c r="E321" s="109">
        <v>378</v>
      </c>
      <c r="F321" s="235">
        <v>245</v>
      </c>
      <c r="G321" s="238">
        <v>317.5</v>
      </c>
      <c r="H321" s="238">
        <v>381</v>
      </c>
      <c r="I321" s="238">
        <v>635</v>
      </c>
      <c r="J321" s="105"/>
      <c r="K321" s="105"/>
      <c r="L321" s="26"/>
      <c r="M321" s="26"/>
    </row>
    <row r="322" spans="1:13" s="27" customFormat="1" hidden="1" x14ac:dyDescent="0.2">
      <c r="A322" s="97" t="str">
        <f t="shared" si="4"/>
        <v>140120</v>
      </c>
      <c r="B322" s="232">
        <v>125</v>
      </c>
      <c r="C322" s="232">
        <v>140</v>
      </c>
      <c r="D322" s="232">
        <v>120</v>
      </c>
      <c r="E322" s="109">
        <v>385</v>
      </c>
      <c r="F322" s="235">
        <v>250</v>
      </c>
      <c r="G322" s="238">
        <v>350</v>
      </c>
      <c r="H322" s="238">
        <v>420</v>
      </c>
      <c r="I322" s="238">
        <v>700</v>
      </c>
      <c r="J322" s="105"/>
      <c r="K322" s="105"/>
      <c r="L322" s="26"/>
      <c r="M322" s="26"/>
    </row>
    <row r="323" spans="1:13" s="27" customFormat="1" hidden="1" x14ac:dyDescent="0.2">
      <c r="A323" s="97" t="str">
        <f t="shared" si="4"/>
        <v>168120</v>
      </c>
      <c r="B323" s="232">
        <v>150</v>
      </c>
      <c r="C323" s="232">
        <v>168</v>
      </c>
      <c r="D323" s="232">
        <v>120</v>
      </c>
      <c r="E323" s="109">
        <v>424</v>
      </c>
      <c r="F323" s="235">
        <v>270</v>
      </c>
      <c r="G323" s="238">
        <v>420</v>
      </c>
      <c r="H323" s="238">
        <v>504</v>
      </c>
      <c r="I323" s="238">
        <v>840</v>
      </c>
      <c r="J323" s="105"/>
      <c r="K323" s="105"/>
      <c r="L323" s="26"/>
      <c r="M323" s="26"/>
    </row>
    <row r="324" spans="1:13" s="27" customFormat="1" hidden="1" x14ac:dyDescent="0.2">
      <c r="A324" s="97" t="str">
        <f t="shared" si="4"/>
        <v>178120</v>
      </c>
      <c r="B324" s="232" t="s">
        <v>38</v>
      </c>
      <c r="C324" s="232">
        <v>178</v>
      </c>
      <c r="D324" s="232">
        <v>120</v>
      </c>
      <c r="E324" s="109">
        <v>424</v>
      </c>
      <c r="F324" s="235">
        <v>270</v>
      </c>
      <c r="G324" s="238">
        <v>445</v>
      </c>
      <c r="H324" s="238">
        <v>534</v>
      </c>
      <c r="I324" s="238">
        <v>890</v>
      </c>
      <c r="J324" s="105"/>
      <c r="K324" s="105"/>
      <c r="L324" s="26"/>
      <c r="M324" s="26"/>
    </row>
    <row r="325" spans="1:13" s="27" customFormat="1" hidden="1" x14ac:dyDescent="0.2">
      <c r="A325" s="97" t="str">
        <f t="shared" si="4"/>
        <v>219120</v>
      </c>
      <c r="B325" s="232">
        <v>200</v>
      </c>
      <c r="C325" s="232">
        <v>219</v>
      </c>
      <c r="D325" s="232">
        <v>120</v>
      </c>
      <c r="E325" s="109">
        <v>464</v>
      </c>
      <c r="F325" s="235">
        <v>305</v>
      </c>
      <c r="G325" s="238">
        <v>547.5</v>
      </c>
      <c r="H325" s="238">
        <v>657</v>
      </c>
      <c r="I325" s="238">
        <v>1095</v>
      </c>
      <c r="J325" s="105"/>
      <c r="K325" s="105"/>
      <c r="L325" s="26"/>
      <c r="M325" s="26"/>
    </row>
    <row r="326" spans="1:13" s="27" customFormat="1" hidden="1" x14ac:dyDescent="0.2">
      <c r="A326" s="97" t="str">
        <f t="shared" si="4"/>
        <v>230120</v>
      </c>
      <c r="B326" s="232" t="s">
        <v>38</v>
      </c>
      <c r="C326" s="232">
        <v>230</v>
      </c>
      <c r="D326" s="232">
        <v>120</v>
      </c>
      <c r="E326" s="109">
        <v>478</v>
      </c>
      <c r="F326" s="235">
        <v>305</v>
      </c>
      <c r="G326" s="238">
        <v>575</v>
      </c>
      <c r="H326" s="238">
        <v>690</v>
      </c>
      <c r="I326" s="238">
        <v>1150</v>
      </c>
      <c r="J326" s="105"/>
      <c r="K326" s="105"/>
      <c r="L326" s="26"/>
      <c r="M326" s="26"/>
    </row>
    <row r="327" spans="1:13" s="27" customFormat="1" hidden="1" x14ac:dyDescent="0.2">
      <c r="A327" s="97" t="str">
        <f t="shared" si="4"/>
        <v>273120</v>
      </c>
      <c r="B327" s="232">
        <v>250</v>
      </c>
      <c r="C327" s="232">
        <v>273</v>
      </c>
      <c r="D327" s="232">
        <v>120</v>
      </c>
      <c r="E327" s="109">
        <v>530</v>
      </c>
      <c r="F327" s="235">
        <v>381</v>
      </c>
      <c r="G327" s="238">
        <v>682.5</v>
      </c>
      <c r="H327" s="238">
        <v>819</v>
      </c>
      <c r="I327" s="238">
        <v>1365</v>
      </c>
      <c r="J327" s="105"/>
      <c r="K327" s="105"/>
      <c r="L327" s="26"/>
      <c r="M327" s="26"/>
    </row>
    <row r="328" spans="1:13" s="27" customFormat="1" hidden="1" x14ac:dyDescent="0.2">
      <c r="A328" s="97" t="str">
        <f t="shared" si="4"/>
        <v>289120</v>
      </c>
      <c r="B328" s="232" t="s">
        <v>38</v>
      </c>
      <c r="C328" s="232">
        <v>289</v>
      </c>
      <c r="D328" s="232">
        <v>120</v>
      </c>
      <c r="E328" s="109">
        <v>542</v>
      </c>
      <c r="F328" s="235">
        <v>381</v>
      </c>
      <c r="G328" s="238">
        <v>722.5</v>
      </c>
      <c r="H328" s="238">
        <v>867</v>
      </c>
      <c r="I328" s="238">
        <v>1445</v>
      </c>
      <c r="J328" s="105"/>
      <c r="K328" s="105"/>
      <c r="L328" s="26"/>
      <c r="M328" s="26"/>
    </row>
    <row r="329" spans="1:13" s="27" customFormat="1" hidden="1" x14ac:dyDescent="0.2">
      <c r="A329" s="97" t="str">
        <f t="shared" si="4"/>
        <v>324120</v>
      </c>
      <c r="B329" s="232">
        <v>300</v>
      </c>
      <c r="C329" s="232">
        <v>324</v>
      </c>
      <c r="D329" s="232">
        <v>120</v>
      </c>
      <c r="E329" s="109">
        <v>582</v>
      </c>
      <c r="F329" s="235">
        <v>457</v>
      </c>
      <c r="G329" s="238">
        <v>810</v>
      </c>
      <c r="H329" s="238">
        <v>972</v>
      </c>
      <c r="I329" s="238">
        <v>1620</v>
      </c>
      <c r="J329" s="105"/>
      <c r="K329" s="105"/>
      <c r="L329" s="26"/>
      <c r="M329" s="26"/>
    </row>
    <row r="330" spans="1:13" s="27" customFormat="1" hidden="1" x14ac:dyDescent="0.2">
      <c r="A330" s="97" t="str">
        <f t="shared" si="4"/>
        <v>356120</v>
      </c>
      <c r="B330" s="232" t="s">
        <v>38</v>
      </c>
      <c r="C330" s="232">
        <v>356</v>
      </c>
      <c r="D330" s="232">
        <v>120</v>
      </c>
      <c r="E330" s="109">
        <v>612</v>
      </c>
      <c r="F330" s="235">
        <v>533</v>
      </c>
      <c r="G330" s="238">
        <v>890</v>
      </c>
      <c r="H330" s="238">
        <v>1068</v>
      </c>
      <c r="I330" s="238">
        <v>1780</v>
      </c>
      <c r="J330" s="105"/>
      <c r="K330" s="105"/>
      <c r="L330" s="26"/>
      <c r="M330" s="26"/>
    </row>
    <row r="331" spans="1:13" s="27" customFormat="1" hidden="1" x14ac:dyDescent="0.2">
      <c r="A331" s="97" t="str">
        <f t="shared" si="4"/>
        <v>356120</v>
      </c>
      <c r="B331" s="232">
        <v>350</v>
      </c>
      <c r="C331" s="232">
        <v>356</v>
      </c>
      <c r="D331" s="232">
        <v>120</v>
      </c>
      <c r="E331" s="109">
        <v>612</v>
      </c>
      <c r="F331" s="235">
        <v>533</v>
      </c>
      <c r="G331" s="238">
        <v>890</v>
      </c>
      <c r="H331" s="238">
        <v>1068</v>
      </c>
      <c r="I331" s="238">
        <v>1780</v>
      </c>
      <c r="J331" s="105"/>
      <c r="K331" s="105"/>
      <c r="L331" s="26"/>
      <c r="M331" s="26"/>
    </row>
    <row r="332" spans="1:13" s="27" customFormat="1" hidden="1" x14ac:dyDescent="0.2">
      <c r="A332" s="97" t="str">
        <f t="shared" si="4"/>
        <v>371120</v>
      </c>
      <c r="B332" s="232" t="s">
        <v>38</v>
      </c>
      <c r="C332" s="232">
        <v>371</v>
      </c>
      <c r="D332" s="232">
        <v>120</v>
      </c>
      <c r="E332" s="109">
        <v>622</v>
      </c>
      <c r="F332" s="235">
        <v>533</v>
      </c>
      <c r="G332" s="238">
        <v>927.5</v>
      </c>
      <c r="H332" s="238">
        <v>1113</v>
      </c>
      <c r="I332" s="238">
        <v>1855</v>
      </c>
      <c r="J332" s="105"/>
      <c r="K332" s="105"/>
      <c r="L332" s="26"/>
      <c r="M332" s="26"/>
    </row>
    <row r="333" spans="1:13" s="27" customFormat="1" hidden="1" x14ac:dyDescent="0.2">
      <c r="A333" s="97" t="str">
        <f t="shared" si="4"/>
        <v>406120</v>
      </c>
      <c r="B333" s="232">
        <v>400</v>
      </c>
      <c r="C333" s="232">
        <v>406</v>
      </c>
      <c r="D333" s="232">
        <v>120</v>
      </c>
      <c r="E333" s="109">
        <v>661</v>
      </c>
      <c r="F333" s="235">
        <v>610</v>
      </c>
      <c r="G333" s="238">
        <v>1015</v>
      </c>
      <c r="H333" s="238">
        <v>1218</v>
      </c>
      <c r="I333" s="238">
        <v>2030</v>
      </c>
      <c r="J333" s="105"/>
      <c r="K333" s="105"/>
      <c r="L333" s="26"/>
      <c r="M333" s="26"/>
    </row>
    <row r="334" spans="1:13" s="27" customFormat="1" hidden="1" x14ac:dyDescent="0.2">
      <c r="A334" s="97" t="str">
        <f t="shared" si="4"/>
        <v>426120</v>
      </c>
      <c r="B334" s="232" t="s">
        <v>38</v>
      </c>
      <c r="C334" s="232">
        <v>426</v>
      </c>
      <c r="D334" s="232">
        <v>120</v>
      </c>
      <c r="E334" s="109">
        <v>675</v>
      </c>
      <c r="F334" s="235">
        <v>610</v>
      </c>
      <c r="G334" s="238">
        <v>1065</v>
      </c>
      <c r="H334" s="238">
        <v>1278</v>
      </c>
      <c r="I334" s="238">
        <v>2130</v>
      </c>
      <c r="J334" s="105"/>
      <c r="K334" s="105"/>
      <c r="L334" s="26"/>
      <c r="M334" s="26"/>
    </row>
    <row r="335" spans="1:13" s="27" customFormat="1" hidden="1" x14ac:dyDescent="0.2">
      <c r="A335" s="97" t="str">
        <f t="shared" si="4"/>
        <v>508120</v>
      </c>
      <c r="B335" s="232">
        <v>500</v>
      </c>
      <c r="C335" s="232">
        <v>508</v>
      </c>
      <c r="D335" s="232">
        <v>120</v>
      </c>
      <c r="E335" s="109">
        <v>768</v>
      </c>
      <c r="F335" s="235">
        <v>762</v>
      </c>
      <c r="G335" s="238">
        <v>1270</v>
      </c>
      <c r="H335" s="238">
        <v>1524</v>
      </c>
      <c r="I335" s="238">
        <v>2540</v>
      </c>
      <c r="J335" s="105"/>
      <c r="K335" s="105"/>
      <c r="L335" s="26"/>
      <c r="M335" s="26"/>
    </row>
    <row r="336" spans="1:13" s="27" customFormat="1" hidden="1" x14ac:dyDescent="0.2">
      <c r="A336" s="97" t="str">
        <f t="shared" si="4"/>
        <v>533120</v>
      </c>
      <c r="B336" s="232" t="s">
        <v>38</v>
      </c>
      <c r="C336" s="232">
        <v>533</v>
      </c>
      <c r="D336" s="232">
        <v>120</v>
      </c>
      <c r="E336" s="109">
        <v>792</v>
      </c>
      <c r="F336" s="235">
        <v>762</v>
      </c>
      <c r="G336" s="238">
        <v>1332.5</v>
      </c>
      <c r="H336" s="238">
        <v>1599</v>
      </c>
      <c r="I336" s="238">
        <v>2665</v>
      </c>
      <c r="J336" s="105"/>
      <c r="K336" s="105"/>
      <c r="L336" s="26"/>
      <c r="M336" s="26"/>
    </row>
    <row r="337" spans="1:13" s="27" customFormat="1" hidden="1" x14ac:dyDescent="0.2">
      <c r="A337" s="97" t="str">
        <f t="shared" si="4"/>
        <v>612120</v>
      </c>
      <c r="B337" s="232">
        <v>600</v>
      </c>
      <c r="C337" s="232">
        <v>612</v>
      </c>
      <c r="D337" s="232">
        <v>120</v>
      </c>
      <c r="E337" s="109">
        <v>872</v>
      </c>
      <c r="F337" s="235">
        <v>914</v>
      </c>
      <c r="G337" s="238">
        <v>1530</v>
      </c>
      <c r="H337" s="238">
        <v>1836</v>
      </c>
      <c r="I337" s="238">
        <v>3060</v>
      </c>
      <c r="J337" s="105"/>
      <c r="K337" s="105"/>
      <c r="L337" s="26"/>
      <c r="M337" s="26"/>
    </row>
    <row r="338" spans="1:13" s="27" customFormat="1" hidden="1" x14ac:dyDescent="0.2">
      <c r="A338" s="97" t="str">
        <f t="shared" si="4"/>
        <v>630120</v>
      </c>
      <c r="B338" s="232" t="s">
        <v>38</v>
      </c>
      <c r="C338" s="232">
        <v>630</v>
      </c>
      <c r="D338" s="232">
        <v>120</v>
      </c>
      <c r="E338" s="109">
        <v>882</v>
      </c>
      <c r="F338" s="235">
        <v>914</v>
      </c>
      <c r="G338" s="238">
        <v>1575</v>
      </c>
      <c r="H338" s="238">
        <v>1890</v>
      </c>
      <c r="I338" s="238">
        <v>3150</v>
      </c>
      <c r="J338" s="105"/>
      <c r="K338" s="105"/>
      <c r="L338" s="26"/>
      <c r="M338" s="26"/>
    </row>
    <row r="339" spans="1:13" s="27" customFormat="1" hidden="1" x14ac:dyDescent="0.2">
      <c r="A339" s="97" t="str">
        <f t="shared" si="4"/>
        <v>714120</v>
      </c>
      <c r="B339" s="232">
        <v>700</v>
      </c>
      <c r="C339" s="232">
        <v>714</v>
      </c>
      <c r="D339" s="232">
        <v>120</v>
      </c>
      <c r="E339" s="109">
        <v>975</v>
      </c>
      <c r="F339" s="235">
        <v>1070</v>
      </c>
      <c r="G339" s="238">
        <v>1785</v>
      </c>
      <c r="H339" s="238">
        <v>2142</v>
      </c>
      <c r="I339" s="238">
        <v>3570</v>
      </c>
      <c r="J339" s="105"/>
      <c r="K339" s="105"/>
      <c r="L339" s="26"/>
      <c r="M339" s="26"/>
    </row>
    <row r="340" spans="1:13" s="27" customFormat="1" hidden="1" x14ac:dyDescent="0.2">
      <c r="A340" s="97" t="str">
        <f t="shared" si="4"/>
        <v>813120</v>
      </c>
      <c r="B340" s="232">
        <v>800</v>
      </c>
      <c r="C340" s="232">
        <v>813</v>
      </c>
      <c r="D340" s="232">
        <v>120</v>
      </c>
      <c r="E340" s="109">
        <v>1067</v>
      </c>
      <c r="F340" s="235">
        <v>1220</v>
      </c>
      <c r="G340" s="238">
        <v>2032.5</v>
      </c>
      <c r="H340" s="238">
        <v>2439</v>
      </c>
      <c r="I340" s="238">
        <v>4065</v>
      </c>
      <c r="J340" s="105"/>
      <c r="K340" s="105"/>
      <c r="L340" s="26"/>
      <c r="M340" s="26"/>
    </row>
    <row r="341" spans="1:13" s="27" customFormat="1" hidden="1" x14ac:dyDescent="0.2">
      <c r="A341" s="97" t="str">
        <f t="shared" si="4"/>
        <v>914120</v>
      </c>
      <c r="B341" s="232">
        <v>900</v>
      </c>
      <c r="C341" s="232">
        <v>914</v>
      </c>
      <c r="D341" s="232">
        <v>120</v>
      </c>
      <c r="E341" s="109">
        <v>1172</v>
      </c>
      <c r="F341" s="235">
        <v>1370</v>
      </c>
      <c r="G341" s="238">
        <v>2285</v>
      </c>
      <c r="H341" s="238">
        <v>2742</v>
      </c>
      <c r="I341" s="238">
        <v>4570</v>
      </c>
      <c r="J341" s="105"/>
      <c r="K341" s="105"/>
      <c r="L341" s="26"/>
      <c r="M341" s="26"/>
    </row>
    <row r="342" spans="1:13" s="27" customFormat="1" hidden="1" x14ac:dyDescent="0.2">
      <c r="A342" s="97" t="str">
        <f t="shared" si="4"/>
        <v>1016120</v>
      </c>
      <c r="B342" s="232">
        <v>1000</v>
      </c>
      <c r="C342" s="232">
        <v>1016</v>
      </c>
      <c r="D342" s="232">
        <v>120</v>
      </c>
      <c r="E342" s="109">
        <v>1277</v>
      </c>
      <c r="F342" s="235">
        <v>1525</v>
      </c>
      <c r="G342" s="238">
        <v>2540</v>
      </c>
      <c r="H342" s="238">
        <v>3048</v>
      </c>
      <c r="I342" s="238">
        <v>5080</v>
      </c>
      <c r="J342" s="105"/>
      <c r="K342" s="105"/>
      <c r="L342" s="26"/>
      <c r="M342" s="26"/>
    </row>
    <row r="343" spans="1:13" s="27" customFormat="1" hidden="1" x14ac:dyDescent="0.2">
      <c r="A343" s="97" t="str">
        <f t="shared" si="4"/>
        <v>012140</v>
      </c>
      <c r="B343" s="232"/>
      <c r="C343" s="232">
        <v>12</v>
      </c>
      <c r="D343" s="232">
        <v>140</v>
      </c>
      <c r="E343" s="109">
        <v>304</v>
      </c>
      <c r="F343" s="235">
        <v>200</v>
      </c>
      <c r="G343" s="238">
        <v>200</v>
      </c>
      <c r="H343" s="238">
        <v>200</v>
      </c>
      <c r="I343" s="238">
        <v>200</v>
      </c>
      <c r="J343" s="105"/>
      <c r="K343" s="105"/>
      <c r="L343" s="26"/>
      <c r="M343" s="26"/>
    </row>
    <row r="344" spans="1:13" s="27" customFormat="1" hidden="1" x14ac:dyDescent="0.2">
      <c r="A344" s="97" t="str">
        <f t="shared" si="4"/>
        <v>015140</v>
      </c>
      <c r="B344" s="232"/>
      <c r="C344" s="232">
        <v>15</v>
      </c>
      <c r="D344" s="232">
        <v>140</v>
      </c>
      <c r="E344" s="109">
        <v>310</v>
      </c>
      <c r="F344" s="235">
        <v>205</v>
      </c>
      <c r="G344" s="238">
        <v>205</v>
      </c>
      <c r="H344" s="238">
        <v>205</v>
      </c>
      <c r="I344" s="238">
        <v>205</v>
      </c>
      <c r="J344" s="105"/>
      <c r="K344" s="105"/>
      <c r="L344" s="26"/>
      <c r="M344" s="26"/>
    </row>
    <row r="345" spans="1:13" s="27" customFormat="1" hidden="1" x14ac:dyDescent="0.2">
      <c r="A345" s="97" t="str">
        <f t="shared" si="4"/>
        <v>018140</v>
      </c>
      <c r="B345" s="232"/>
      <c r="C345" s="232">
        <v>18</v>
      </c>
      <c r="D345" s="232">
        <v>140</v>
      </c>
      <c r="E345" s="109">
        <v>318</v>
      </c>
      <c r="F345" s="235">
        <v>210</v>
      </c>
      <c r="G345" s="238">
        <v>210</v>
      </c>
      <c r="H345" s="238">
        <v>210</v>
      </c>
      <c r="I345" s="238">
        <v>210</v>
      </c>
      <c r="J345" s="105"/>
      <c r="K345" s="105"/>
      <c r="L345" s="26"/>
      <c r="M345" s="26"/>
    </row>
    <row r="346" spans="1:13" s="27" customFormat="1" hidden="1" x14ac:dyDescent="0.2">
      <c r="A346" s="97" t="str">
        <f t="shared" si="4"/>
        <v>022140</v>
      </c>
      <c r="B346" s="232"/>
      <c r="C346" s="232">
        <v>22</v>
      </c>
      <c r="D346" s="232">
        <v>140</v>
      </c>
      <c r="E346" s="109">
        <v>318</v>
      </c>
      <c r="F346" s="235">
        <v>210</v>
      </c>
      <c r="G346" s="238">
        <v>210</v>
      </c>
      <c r="H346" s="238">
        <v>210</v>
      </c>
      <c r="I346" s="238">
        <v>210</v>
      </c>
      <c r="J346" s="105"/>
      <c r="K346" s="105"/>
      <c r="L346" s="26"/>
      <c r="M346" s="26"/>
    </row>
    <row r="347" spans="1:13" s="27" customFormat="1" hidden="1" x14ac:dyDescent="0.2">
      <c r="A347" s="97" t="str">
        <f t="shared" si="4"/>
        <v>028140</v>
      </c>
      <c r="B347" s="232"/>
      <c r="C347" s="232">
        <v>28</v>
      </c>
      <c r="D347" s="232">
        <v>140</v>
      </c>
      <c r="E347" s="109">
        <v>332</v>
      </c>
      <c r="F347" s="235">
        <v>210</v>
      </c>
      <c r="G347" s="238">
        <v>210</v>
      </c>
      <c r="H347" s="238">
        <v>210</v>
      </c>
      <c r="I347" s="238">
        <v>210</v>
      </c>
      <c r="J347" s="105"/>
      <c r="K347" s="105"/>
      <c r="L347" s="26"/>
      <c r="M347" s="26"/>
    </row>
    <row r="348" spans="1:13" s="27" customFormat="1" hidden="1" x14ac:dyDescent="0.2">
      <c r="A348" s="97" t="str">
        <f t="shared" si="4"/>
        <v>035140</v>
      </c>
      <c r="B348" s="232"/>
      <c r="C348" s="232">
        <v>35</v>
      </c>
      <c r="D348" s="232">
        <v>140</v>
      </c>
      <c r="E348" s="109">
        <v>332</v>
      </c>
      <c r="F348" s="235">
        <v>210</v>
      </c>
      <c r="G348" s="238">
        <v>210</v>
      </c>
      <c r="H348" s="238">
        <v>210</v>
      </c>
      <c r="I348" s="238">
        <v>210</v>
      </c>
      <c r="J348" s="105"/>
      <c r="K348" s="105"/>
      <c r="L348" s="26"/>
      <c r="M348" s="26"/>
    </row>
    <row r="349" spans="1:13" s="27" customFormat="1" hidden="1" x14ac:dyDescent="0.2">
      <c r="A349" s="97" t="str">
        <f t="shared" si="4"/>
        <v>042140</v>
      </c>
      <c r="B349" s="232"/>
      <c r="C349" s="232">
        <v>42</v>
      </c>
      <c r="D349" s="232">
        <v>140</v>
      </c>
      <c r="E349" s="109">
        <v>345</v>
      </c>
      <c r="F349" s="235">
        <v>230</v>
      </c>
      <c r="G349" s="238">
        <v>230</v>
      </c>
      <c r="H349" s="238">
        <v>230</v>
      </c>
      <c r="I349" s="238">
        <v>230</v>
      </c>
      <c r="J349" s="105"/>
      <c r="K349" s="105"/>
      <c r="L349" s="26"/>
      <c r="M349" s="26"/>
    </row>
    <row r="350" spans="1:13" s="27" customFormat="1" hidden="1" x14ac:dyDescent="0.2">
      <c r="A350" s="97" t="str">
        <f t="shared" si="4"/>
        <v>048140</v>
      </c>
      <c r="B350" s="232"/>
      <c r="C350" s="232">
        <v>48</v>
      </c>
      <c r="D350" s="232">
        <v>140</v>
      </c>
      <c r="E350" s="109">
        <v>345</v>
      </c>
      <c r="F350" s="235">
        <v>230</v>
      </c>
      <c r="G350" s="238">
        <v>230</v>
      </c>
      <c r="H350" s="238">
        <v>230</v>
      </c>
      <c r="I350" s="238">
        <v>240</v>
      </c>
      <c r="J350" s="105"/>
      <c r="K350" s="105"/>
      <c r="L350" s="26"/>
      <c r="M350" s="26"/>
    </row>
    <row r="351" spans="1:13" s="27" customFormat="1" hidden="1" x14ac:dyDescent="0.2">
      <c r="A351" s="97" t="str">
        <f t="shared" si="4"/>
        <v>054140</v>
      </c>
      <c r="B351" s="232"/>
      <c r="C351" s="232">
        <v>54</v>
      </c>
      <c r="D351" s="232">
        <v>140</v>
      </c>
      <c r="E351" s="109">
        <v>358</v>
      </c>
      <c r="F351" s="235">
        <v>240</v>
      </c>
      <c r="G351" s="238">
        <v>240</v>
      </c>
      <c r="H351" s="238">
        <v>240</v>
      </c>
      <c r="I351" s="238">
        <v>270</v>
      </c>
      <c r="J351" s="105"/>
      <c r="K351" s="105"/>
      <c r="L351" s="26"/>
      <c r="M351" s="26"/>
    </row>
    <row r="352" spans="1:13" s="27" customFormat="1" hidden="1" x14ac:dyDescent="0.2">
      <c r="A352" s="97" t="str">
        <f t="shared" si="4"/>
        <v>060140</v>
      </c>
      <c r="B352" s="232"/>
      <c r="C352" s="232">
        <v>60</v>
      </c>
      <c r="D352" s="232">
        <v>140</v>
      </c>
      <c r="E352" s="109">
        <v>358</v>
      </c>
      <c r="F352" s="235">
        <v>240</v>
      </c>
      <c r="G352" s="238">
        <v>240</v>
      </c>
      <c r="H352" s="238">
        <v>240</v>
      </c>
      <c r="I352" s="238">
        <v>300</v>
      </c>
      <c r="J352" s="105"/>
      <c r="K352" s="105"/>
      <c r="L352" s="26"/>
      <c r="M352" s="26"/>
    </row>
    <row r="353" spans="1:13" s="27" customFormat="1" hidden="1" x14ac:dyDescent="0.2">
      <c r="A353" s="97" t="str">
        <f t="shared" si="4"/>
        <v>064140</v>
      </c>
      <c r="B353" s="232"/>
      <c r="C353" s="232">
        <v>64</v>
      </c>
      <c r="D353" s="232">
        <v>140</v>
      </c>
      <c r="E353" s="109">
        <v>358</v>
      </c>
      <c r="F353" s="235">
        <v>240</v>
      </c>
      <c r="G353" s="238">
        <v>240</v>
      </c>
      <c r="H353" s="238">
        <v>240</v>
      </c>
      <c r="I353" s="238">
        <v>320</v>
      </c>
      <c r="J353" s="105"/>
      <c r="K353" s="105"/>
      <c r="L353" s="26"/>
      <c r="M353" s="26"/>
    </row>
    <row r="354" spans="1:13" s="27" customFormat="1" hidden="1" x14ac:dyDescent="0.2">
      <c r="A354" s="97" t="str">
        <f t="shared" si="4"/>
        <v>070140</v>
      </c>
      <c r="B354" s="232"/>
      <c r="C354" s="232">
        <v>70</v>
      </c>
      <c r="D354" s="232">
        <v>140</v>
      </c>
      <c r="E354" s="109">
        <v>371</v>
      </c>
      <c r="F354" s="235">
        <v>250</v>
      </c>
      <c r="G354" s="238">
        <v>250</v>
      </c>
      <c r="H354" s="238">
        <v>250</v>
      </c>
      <c r="I354" s="238">
        <v>350</v>
      </c>
      <c r="J354" s="105"/>
      <c r="K354" s="105"/>
      <c r="L354" s="26"/>
      <c r="M354" s="26"/>
    </row>
    <row r="355" spans="1:13" s="27" customFormat="1" hidden="1" x14ac:dyDescent="0.2">
      <c r="A355" s="97" t="str">
        <f t="shared" si="4"/>
        <v>076140</v>
      </c>
      <c r="B355" s="232"/>
      <c r="C355" s="232">
        <v>76</v>
      </c>
      <c r="D355" s="232">
        <v>140</v>
      </c>
      <c r="E355" s="109">
        <v>371</v>
      </c>
      <c r="F355" s="235">
        <v>250</v>
      </c>
      <c r="G355" s="238">
        <v>250</v>
      </c>
      <c r="H355" s="238">
        <v>250</v>
      </c>
      <c r="I355" s="238">
        <v>380</v>
      </c>
      <c r="J355" s="105"/>
      <c r="K355" s="105"/>
      <c r="L355" s="26"/>
      <c r="M355" s="26"/>
    </row>
    <row r="356" spans="1:13" s="27" customFormat="1" hidden="1" x14ac:dyDescent="0.2">
      <c r="A356" s="97" t="str">
        <f t="shared" si="4"/>
        <v>089140</v>
      </c>
      <c r="B356" s="232"/>
      <c r="C356" s="232">
        <v>89</v>
      </c>
      <c r="D356" s="232">
        <v>140</v>
      </c>
      <c r="E356" s="109">
        <v>385</v>
      </c>
      <c r="F356" s="235">
        <v>250</v>
      </c>
      <c r="G356" s="238">
        <v>250</v>
      </c>
      <c r="H356" s="238">
        <v>267</v>
      </c>
      <c r="I356" s="238">
        <v>445</v>
      </c>
      <c r="J356" s="105"/>
      <c r="K356" s="105"/>
      <c r="L356" s="26"/>
      <c r="M356" s="26"/>
    </row>
    <row r="357" spans="1:13" s="27" customFormat="1" hidden="1" x14ac:dyDescent="0.2">
      <c r="A357" s="97" t="str">
        <f t="shared" si="4"/>
        <v>102140</v>
      </c>
      <c r="B357" s="232"/>
      <c r="C357" s="232">
        <v>102</v>
      </c>
      <c r="D357" s="232">
        <v>140</v>
      </c>
      <c r="E357" s="109">
        <v>396</v>
      </c>
      <c r="F357" s="235">
        <v>255</v>
      </c>
      <c r="G357" s="238">
        <v>255</v>
      </c>
      <c r="H357" s="238">
        <v>306</v>
      </c>
      <c r="I357" s="238">
        <v>510</v>
      </c>
      <c r="J357" s="105"/>
      <c r="K357" s="105"/>
      <c r="L357" s="26"/>
      <c r="M357" s="26"/>
    </row>
    <row r="358" spans="1:13" s="27" customFormat="1" hidden="1" x14ac:dyDescent="0.2">
      <c r="A358" s="97" t="str">
        <f t="shared" si="4"/>
        <v>114140</v>
      </c>
      <c r="B358" s="232"/>
      <c r="C358" s="232">
        <v>114</v>
      </c>
      <c r="D358" s="232">
        <v>140</v>
      </c>
      <c r="E358" s="109">
        <v>411</v>
      </c>
      <c r="F358" s="235">
        <v>260</v>
      </c>
      <c r="G358" s="238">
        <v>285</v>
      </c>
      <c r="H358" s="238">
        <v>342</v>
      </c>
      <c r="I358" s="238">
        <v>570</v>
      </c>
      <c r="J358" s="105"/>
      <c r="K358" s="105"/>
      <c r="L358" s="26"/>
      <c r="M358" s="26"/>
    </row>
    <row r="359" spans="1:13" s="27" customFormat="1" hidden="1" x14ac:dyDescent="0.2">
      <c r="A359" s="97" t="str">
        <f t="shared" si="4"/>
        <v>127140</v>
      </c>
      <c r="B359" s="232"/>
      <c r="C359" s="232">
        <v>127</v>
      </c>
      <c r="D359" s="232">
        <v>140</v>
      </c>
      <c r="E359" s="109">
        <v>424</v>
      </c>
      <c r="F359" s="235">
        <v>270</v>
      </c>
      <c r="G359" s="238">
        <v>317.5</v>
      </c>
      <c r="H359" s="238">
        <v>381</v>
      </c>
      <c r="I359" s="238">
        <v>635</v>
      </c>
      <c r="J359" s="105"/>
      <c r="K359" s="105"/>
      <c r="L359" s="26"/>
      <c r="M359" s="26"/>
    </row>
    <row r="360" spans="1:13" s="27" customFormat="1" hidden="1" x14ac:dyDescent="0.2">
      <c r="A360" s="97" t="str">
        <f t="shared" si="4"/>
        <v>140140</v>
      </c>
      <c r="B360" s="232">
        <v>125</v>
      </c>
      <c r="C360" s="232">
        <v>140</v>
      </c>
      <c r="D360" s="232">
        <v>140</v>
      </c>
      <c r="E360" s="109">
        <v>436</v>
      </c>
      <c r="F360" s="235">
        <v>280</v>
      </c>
      <c r="G360" s="238">
        <v>350</v>
      </c>
      <c r="H360" s="238">
        <v>420</v>
      </c>
      <c r="I360" s="238">
        <v>700</v>
      </c>
      <c r="J360" s="105"/>
      <c r="K360" s="105"/>
      <c r="L360" s="26"/>
      <c r="M360" s="26"/>
    </row>
    <row r="361" spans="1:13" s="27" customFormat="1" hidden="1" x14ac:dyDescent="0.2">
      <c r="A361" s="97" t="str">
        <f t="shared" si="4"/>
        <v>168140</v>
      </c>
      <c r="B361" s="232">
        <v>150</v>
      </c>
      <c r="C361" s="232">
        <v>168</v>
      </c>
      <c r="D361" s="232">
        <v>140</v>
      </c>
      <c r="E361" s="109">
        <v>464</v>
      </c>
      <c r="F361" s="235">
        <v>280</v>
      </c>
      <c r="G361" s="238">
        <v>420</v>
      </c>
      <c r="H361" s="238">
        <v>504</v>
      </c>
      <c r="I361" s="238">
        <v>840</v>
      </c>
      <c r="J361" s="105"/>
      <c r="K361" s="105"/>
      <c r="L361" s="26"/>
      <c r="M361" s="26"/>
    </row>
    <row r="362" spans="1:13" s="27" customFormat="1" hidden="1" x14ac:dyDescent="0.2">
      <c r="A362" s="97" t="str">
        <f t="shared" si="4"/>
        <v>178140</v>
      </c>
      <c r="B362" s="232"/>
      <c r="C362" s="232">
        <v>178</v>
      </c>
      <c r="D362" s="232">
        <v>140</v>
      </c>
      <c r="E362" s="109">
        <v>478</v>
      </c>
      <c r="F362" s="235">
        <v>305</v>
      </c>
      <c r="G362" s="238">
        <v>445</v>
      </c>
      <c r="H362" s="238">
        <v>534</v>
      </c>
      <c r="I362" s="238">
        <v>890</v>
      </c>
      <c r="J362" s="105"/>
      <c r="K362" s="105"/>
      <c r="L362" s="26"/>
      <c r="M362" s="26"/>
    </row>
    <row r="363" spans="1:13" s="27" customFormat="1" hidden="1" x14ac:dyDescent="0.2">
      <c r="A363" s="97" t="str">
        <f t="shared" si="4"/>
        <v>219140</v>
      </c>
      <c r="B363" s="232">
        <v>200</v>
      </c>
      <c r="C363" s="232">
        <v>219</v>
      </c>
      <c r="D363" s="232">
        <v>140</v>
      </c>
      <c r="E363" s="109">
        <v>517</v>
      </c>
      <c r="F363" s="235">
        <v>310</v>
      </c>
      <c r="G363" s="238">
        <v>547.5</v>
      </c>
      <c r="H363" s="238">
        <v>657</v>
      </c>
      <c r="I363" s="238">
        <v>1095</v>
      </c>
      <c r="J363" s="105"/>
      <c r="K363" s="105"/>
      <c r="L363" s="26"/>
      <c r="M363" s="26"/>
    </row>
    <row r="364" spans="1:13" s="27" customFormat="1" hidden="1" x14ac:dyDescent="0.2">
      <c r="A364" s="97" t="str">
        <f t="shared" ref="A364:A427" si="5">TEXT(C364,"000")&amp;TEXT(D364,"000")</f>
        <v>230140</v>
      </c>
      <c r="B364" s="232"/>
      <c r="C364" s="232">
        <v>230</v>
      </c>
      <c r="D364" s="232">
        <v>140</v>
      </c>
      <c r="E364" s="109">
        <v>530</v>
      </c>
      <c r="F364" s="235">
        <v>345</v>
      </c>
      <c r="G364" s="238">
        <v>575</v>
      </c>
      <c r="H364" s="238">
        <v>690</v>
      </c>
      <c r="I364" s="238">
        <v>1150</v>
      </c>
      <c r="J364" s="105"/>
      <c r="K364" s="105"/>
      <c r="L364" s="26"/>
      <c r="M364" s="26"/>
    </row>
    <row r="365" spans="1:13" s="27" customFormat="1" hidden="1" x14ac:dyDescent="0.2">
      <c r="A365" s="97" t="str">
        <f t="shared" si="5"/>
        <v>273140</v>
      </c>
      <c r="B365" s="232">
        <v>250</v>
      </c>
      <c r="C365" s="232">
        <v>273</v>
      </c>
      <c r="D365" s="232">
        <v>140</v>
      </c>
      <c r="E365" s="109">
        <v>568</v>
      </c>
      <c r="F365" s="235">
        <v>381</v>
      </c>
      <c r="G365" s="238">
        <v>682.5</v>
      </c>
      <c r="H365" s="238">
        <v>819</v>
      </c>
      <c r="I365" s="238">
        <v>1365</v>
      </c>
      <c r="J365" s="105"/>
      <c r="K365" s="105"/>
      <c r="L365" s="26"/>
      <c r="M365" s="26"/>
    </row>
    <row r="366" spans="1:13" s="27" customFormat="1" hidden="1" x14ac:dyDescent="0.2">
      <c r="A366" s="97" t="str">
        <f t="shared" si="5"/>
        <v>289140</v>
      </c>
      <c r="B366" s="232"/>
      <c r="C366" s="232">
        <v>289</v>
      </c>
      <c r="D366" s="232">
        <v>140</v>
      </c>
      <c r="E366" s="109">
        <v>582</v>
      </c>
      <c r="F366" s="235">
        <v>433</v>
      </c>
      <c r="G366" s="238">
        <v>722.5</v>
      </c>
      <c r="H366" s="238">
        <v>867</v>
      </c>
      <c r="I366" s="238">
        <v>1445</v>
      </c>
      <c r="J366" s="105"/>
      <c r="K366" s="105"/>
      <c r="L366" s="26"/>
      <c r="M366" s="26"/>
    </row>
    <row r="367" spans="1:13" s="27" customFormat="1" hidden="1" x14ac:dyDescent="0.2">
      <c r="A367" s="97" t="str">
        <f t="shared" si="5"/>
        <v>324140</v>
      </c>
      <c r="B367" s="232">
        <v>300</v>
      </c>
      <c r="C367" s="232">
        <v>324</v>
      </c>
      <c r="D367" s="232">
        <v>140</v>
      </c>
      <c r="E367" s="109">
        <v>622</v>
      </c>
      <c r="F367" s="235">
        <v>457</v>
      </c>
      <c r="G367" s="238">
        <v>810</v>
      </c>
      <c r="H367" s="238">
        <v>972</v>
      </c>
      <c r="I367" s="238">
        <v>1620</v>
      </c>
      <c r="J367" s="105"/>
      <c r="K367" s="105"/>
      <c r="L367" s="26"/>
      <c r="M367" s="26"/>
    </row>
    <row r="368" spans="1:13" s="27" customFormat="1" hidden="1" x14ac:dyDescent="0.2">
      <c r="A368" s="97" t="str">
        <f t="shared" si="5"/>
        <v>356140</v>
      </c>
      <c r="B368" s="232" t="s">
        <v>38</v>
      </c>
      <c r="C368" s="232">
        <v>356</v>
      </c>
      <c r="D368" s="232">
        <v>140</v>
      </c>
      <c r="E368" s="109">
        <v>647</v>
      </c>
      <c r="F368" s="235">
        <v>533</v>
      </c>
      <c r="G368" s="238">
        <v>890</v>
      </c>
      <c r="H368" s="238">
        <v>1068</v>
      </c>
      <c r="I368" s="238">
        <v>1780</v>
      </c>
      <c r="J368" s="105"/>
      <c r="K368" s="105"/>
      <c r="L368" s="26"/>
      <c r="M368" s="26"/>
    </row>
    <row r="369" spans="1:13" s="27" customFormat="1" hidden="1" x14ac:dyDescent="0.2">
      <c r="A369" s="97" t="str">
        <f t="shared" si="5"/>
        <v>356140</v>
      </c>
      <c r="B369" s="232">
        <v>350</v>
      </c>
      <c r="C369" s="232">
        <v>356</v>
      </c>
      <c r="D369" s="232">
        <v>140</v>
      </c>
      <c r="E369" s="109">
        <v>647</v>
      </c>
      <c r="F369" s="235">
        <v>533</v>
      </c>
      <c r="G369" s="238">
        <v>890</v>
      </c>
      <c r="H369" s="238">
        <v>1068</v>
      </c>
      <c r="I369" s="238">
        <v>1780</v>
      </c>
      <c r="J369" s="105"/>
      <c r="K369" s="105"/>
      <c r="L369" s="26"/>
      <c r="M369" s="26"/>
    </row>
    <row r="370" spans="1:13" s="27" customFormat="1" hidden="1" x14ac:dyDescent="0.2">
      <c r="A370" s="97" t="str">
        <f t="shared" si="5"/>
        <v>371140</v>
      </c>
      <c r="B370" s="232" t="s">
        <v>38</v>
      </c>
      <c r="C370" s="232">
        <v>371</v>
      </c>
      <c r="D370" s="232">
        <v>140</v>
      </c>
      <c r="E370" s="109">
        <v>661</v>
      </c>
      <c r="F370" s="235">
        <v>533</v>
      </c>
      <c r="G370" s="238">
        <v>927.5</v>
      </c>
      <c r="H370" s="238">
        <v>1113</v>
      </c>
      <c r="I370" s="238">
        <v>1855</v>
      </c>
      <c r="J370" s="105"/>
      <c r="K370" s="105"/>
      <c r="L370" s="26"/>
      <c r="M370" s="26"/>
    </row>
    <row r="371" spans="1:13" s="27" customFormat="1" hidden="1" x14ac:dyDescent="0.2">
      <c r="A371" s="97" t="str">
        <f t="shared" si="5"/>
        <v>406140</v>
      </c>
      <c r="B371" s="232">
        <v>400</v>
      </c>
      <c r="C371" s="232">
        <v>406</v>
      </c>
      <c r="D371" s="232">
        <v>140</v>
      </c>
      <c r="E371" s="109">
        <v>702</v>
      </c>
      <c r="F371" s="235">
        <v>610</v>
      </c>
      <c r="G371" s="238">
        <v>1015</v>
      </c>
      <c r="H371" s="238">
        <v>1218</v>
      </c>
      <c r="I371" s="238">
        <v>2030</v>
      </c>
      <c r="J371" s="105"/>
      <c r="K371" s="105"/>
      <c r="L371" s="26"/>
      <c r="M371" s="26"/>
    </row>
    <row r="372" spans="1:13" s="27" customFormat="1" hidden="1" x14ac:dyDescent="0.2">
      <c r="A372" s="97" t="str">
        <f t="shared" si="5"/>
        <v>426140</v>
      </c>
      <c r="B372" s="232" t="s">
        <v>38</v>
      </c>
      <c r="C372" s="232">
        <v>426</v>
      </c>
      <c r="D372" s="232">
        <v>140</v>
      </c>
      <c r="E372" s="109">
        <v>712</v>
      </c>
      <c r="F372" s="235">
        <v>610</v>
      </c>
      <c r="G372" s="238">
        <v>1065</v>
      </c>
      <c r="H372" s="238">
        <v>1278</v>
      </c>
      <c r="I372" s="238">
        <v>2130</v>
      </c>
      <c r="J372" s="105"/>
      <c r="K372" s="105"/>
      <c r="L372" s="26"/>
      <c r="M372" s="26"/>
    </row>
    <row r="373" spans="1:13" s="27" customFormat="1" hidden="1" x14ac:dyDescent="0.2">
      <c r="A373" s="97" t="str">
        <f t="shared" si="5"/>
        <v>508140</v>
      </c>
      <c r="B373" s="232">
        <v>500</v>
      </c>
      <c r="C373" s="232">
        <v>508</v>
      </c>
      <c r="D373" s="232">
        <v>140</v>
      </c>
      <c r="E373" s="109">
        <v>802</v>
      </c>
      <c r="F373" s="235">
        <v>762</v>
      </c>
      <c r="G373" s="238">
        <v>1270</v>
      </c>
      <c r="H373" s="238">
        <v>1524</v>
      </c>
      <c r="I373" s="238">
        <v>2540</v>
      </c>
      <c r="J373" s="105"/>
      <c r="K373" s="105"/>
      <c r="L373" s="26"/>
      <c r="M373" s="26"/>
    </row>
    <row r="374" spans="1:13" s="27" customFormat="1" hidden="1" x14ac:dyDescent="0.2">
      <c r="A374" s="97" t="str">
        <f t="shared" si="5"/>
        <v>533140</v>
      </c>
      <c r="B374" s="232" t="s">
        <v>38</v>
      </c>
      <c r="C374" s="232">
        <v>533</v>
      </c>
      <c r="D374" s="232">
        <v>140</v>
      </c>
      <c r="E374" s="109">
        <v>831</v>
      </c>
      <c r="F374" s="235">
        <v>762</v>
      </c>
      <c r="G374" s="238">
        <v>1332.5</v>
      </c>
      <c r="H374" s="238">
        <v>1599</v>
      </c>
      <c r="I374" s="238">
        <v>2665</v>
      </c>
      <c r="J374" s="105"/>
      <c r="K374" s="105"/>
      <c r="L374" s="26"/>
      <c r="M374" s="26"/>
    </row>
    <row r="375" spans="1:13" s="27" customFormat="1" hidden="1" x14ac:dyDescent="0.2">
      <c r="A375" s="97" t="str">
        <f t="shared" si="5"/>
        <v>612140</v>
      </c>
      <c r="B375" s="232">
        <v>600</v>
      </c>
      <c r="C375" s="232">
        <v>612</v>
      </c>
      <c r="D375" s="232">
        <v>140</v>
      </c>
      <c r="E375" s="109">
        <v>912</v>
      </c>
      <c r="F375" s="235">
        <v>914</v>
      </c>
      <c r="G375" s="238">
        <v>1530</v>
      </c>
      <c r="H375" s="238">
        <v>1836</v>
      </c>
      <c r="I375" s="238">
        <v>3060</v>
      </c>
      <c r="J375" s="105"/>
      <c r="K375" s="105"/>
      <c r="L375" s="26"/>
      <c r="M375" s="26"/>
    </row>
    <row r="376" spans="1:13" s="27" customFormat="1" hidden="1" x14ac:dyDescent="0.2">
      <c r="A376" s="97" t="str">
        <f t="shared" si="5"/>
        <v>630140</v>
      </c>
      <c r="B376" s="232" t="s">
        <v>38</v>
      </c>
      <c r="C376" s="232">
        <v>630</v>
      </c>
      <c r="D376" s="232">
        <v>140</v>
      </c>
      <c r="E376" s="109">
        <v>922</v>
      </c>
      <c r="F376" s="235">
        <v>914</v>
      </c>
      <c r="G376" s="238">
        <v>1575</v>
      </c>
      <c r="H376" s="238">
        <v>1890</v>
      </c>
      <c r="I376" s="238">
        <v>3150</v>
      </c>
      <c r="J376" s="105"/>
      <c r="K376" s="105"/>
      <c r="L376" s="26"/>
      <c r="M376" s="26"/>
    </row>
    <row r="377" spans="1:13" s="27" customFormat="1" hidden="1" x14ac:dyDescent="0.2">
      <c r="A377" s="97" t="str">
        <f t="shared" si="5"/>
        <v>714140</v>
      </c>
      <c r="B377" s="232">
        <v>700</v>
      </c>
      <c r="C377" s="232">
        <v>714</v>
      </c>
      <c r="D377" s="232">
        <v>140</v>
      </c>
      <c r="E377" s="109">
        <v>1012</v>
      </c>
      <c r="F377" s="235">
        <v>1070</v>
      </c>
      <c r="G377" s="238">
        <v>1785</v>
      </c>
      <c r="H377" s="238">
        <v>2142</v>
      </c>
      <c r="I377" s="238">
        <v>3570</v>
      </c>
      <c r="J377" s="105"/>
      <c r="K377" s="105"/>
      <c r="L377" s="26"/>
      <c r="M377" s="26"/>
    </row>
    <row r="378" spans="1:13" s="27" customFormat="1" hidden="1" x14ac:dyDescent="0.2">
      <c r="A378" s="97" t="str">
        <f t="shared" si="5"/>
        <v>813140</v>
      </c>
      <c r="B378" s="232">
        <v>800</v>
      </c>
      <c r="C378" s="232">
        <v>813</v>
      </c>
      <c r="D378" s="232">
        <v>140</v>
      </c>
      <c r="E378" s="109">
        <v>1107</v>
      </c>
      <c r="F378" s="235">
        <v>1220</v>
      </c>
      <c r="G378" s="238">
        <v>2032.5</v>
      </c>
      <c r="H378" s="238">
        <v>2439</v>
      </c>
      <c r="I378" s="238">
        <v>4065</v>
      </c>
      <c r="J378" s="105"/>
      <c r="K378" s="105"/>
      <c r="L378" s="26"/>
      <c r="M378" s="26"/>
    </row>
    <row r="379" spans="1:13" s="27" customFormat="1" hidden="1" x14ac:dyDescent="0.2">
      <c r="A379" s="97" t="str">
        <f t="shared" si="5"/>
        <v>914140</v>
      </c>
      <c r="B379" s="232">
        <v>900</v>
      </c>
      <c r="C379" s="232">
        <v>914</v>
      </c>
      <c r="D379" s="232">
        <v>140</v>
      </c>
      <c r="E379" s="109">
        <v>1212</v>
      </c>
      <c r="F379" s="235">
        <v>1370</v>
      </c>
      <c r="G379" s="238">
        <v>2285</v>
      </c>
      <c r="H379" s="238">
        <v>2742</v>
      </c>
      <c r="I379" s="238">
        <v>4570</v>
      </c>
      <c r="J379" s="105"/>
      <c r="K379" s="105"/>
      <c r="L379" s="26"/>
      <c r="M379" s="26"/>
    </row>
    <row r="380" spans="1:13" s="27" customFormat="1" hidden="1" x14ac:dyDescent="0.2">
      <c r="A380" s="97" t="str">
        <f t="shared" si="5"/>
        <v>1016140</v>
      </c>
      <c r="B380" s="232">
        <v>1000</v>
      </c>
      <c r="C380" s="232">
        <v>1016</v>
      </c>
      <c r="D380" s="232">
        <v>140</v>
      </c>
      <c r="E380" s="109">
        <v>1317</v>
      </c>
      <c r="F380" s="235">
        <v>1525</v>
      </c>
      <c r="G380" s="238">
        <v>2540</v>
      </c>
      <c r="H380" s="238">
        <v>3048</v>
      </c>
      <c r="I380" s="238">
        <v>5080</v>
      </c>
      <c r="J380" s="105"/>
      <c r="K380" s="105"/>
      <c r="L380" s="26"/>
      <c r="M380" s="26"/>
    </row>
    <row r="381" spans="1:13" s="27" customFormat="1" hidden="1" x14ac:dyDescent="0.2">
      <c r="A381" s="97" t="str">
        <f t="shared" si="5"/>
        <v>012160</v>
      </c>
      <c r="B381" s="232"/>
      <c r="C381" s="232">
        <v>12</v>
      </c>
      <c r="D381" s="232">
        <v>160</v>
      </c>
      <c r="E381" s="109">
        <v>345</v>
      </c>
      <c r="F381" s="235">
        <v>230</v>
      </c>
      <c r="G381" s="238">
        <v>230</v>
      </c>
      <c r="H381" s="238">
        <v>230</v>
      </c>
      <c r="I381" s="238">
        <v>230</v>
      </c>
      <c r="J381" s="105"/>
      <c r="K381" s="105"/>
      <c r="L381" s="26"/>
      <c r="M381" s="26"/>
    </row>
    <row r="382" spans="1:13" s="27" customFormat="1" hidden="1" x14ac:dyDescent="0.2">
      <c r="A382" s="97" t="str">
        <f t="shared" si="5"/>
        <v>015160</v>
      </c>
      <c r="B382" s="232"/>
      <c r="C382" s="232">
        <v>15</v>
      </c>
      <c r="D382" s="232">
        <v>160</v>
      </c>
      <c r="E382" s="109">
        <v>345</v>
      </c>
      <c r="F382" s="235">
        <v>230</v>
      </c>
      <c r="G382" s="238">
        <v>230</v>
      </c>
      <c r="H382" s="238">
        <v>230</v>
      </c>
      <c r="I382" s="238">
        <v>230</v>
      </c>
      <c r="J382" s="105"/>
      <c r="K382" s="105"/>
      <c r="L382" s="26"/>
      <c r="M382" s="26"/>
    </row>
    <row r="383" spans="1:13" s="27" customFormat="1" hidden="1" x14ac:dyDescent="0.2">
      <c r="A383" s="97" t="str">
        <f t="shared" si="5"/>
        <v>018160</v>
      </c>
      <c r="B383" s="232"/>
      <c r="C383" s="232">
        <v>18</v>
      </c>
      <c r="D383" s="232">
        <v>160</v>
      </c>
      <c r="E383" s="109">
        <v>358</v>
      </c>
      <c r="F383" s="235">
        <v>240</v>
      </c>
      <c r="G383" s="238">
        <v>240</v>
      </c>
      <c r="H383" s="238">
        <v>240</v>
      </c>
      <c r="I383" s="238">
        <v>240</v>
      </c>
      <c r="J383" s="105"/>
      <c r="K383" s="105"/>
      <c r="L383" s="26"/>
      <c r="M383" s="26"/>
    </row>
    <row r="384" spans="1:13" s="27" customFormat="1" hidden="1" x14ac:dyDescent="0.2">
      <c r="A384" s="97" t="str">
        <f t="shared" si="5"/>
        <v>022160</v>
      </c>
      <c r="B384" s="232"/>
      <c r="C384" s="232">
        <v>22</v>
      </c>
      <c r="D384" s="232">
        <v>160</v>
      </c>
      <c r="E384" s="109">
        <v>358</v>
      </c>
      <c r="F384" s="235">
        <v>240</v>
      </c>
      <c r="G384" s="238">
        <v>240</v>
      </c>
      <c r="H384" s="238">
        <v>240</v>
      </c>
      <c r="I384" s="238">
        <v>240</v>
      </c>
      <c r="J384" s="105"/>
      <c r="K384" s="105"/>
      <c r="L384" s="26"/>
      <c r="M384" s="26"/>
    </row>
    <row r="385" spans="1:13" s="27" customFormat="1" hidden="1" x14ac:dyDescent="0.2">
      <c r="A385" s="97" t="str">
        <f t="shared" si="5"/>
        <v>028160</v>
      </c>
      <c r="B385" s="232"/>
      <c r="C385" s="232">
        <v>28</v>
      </c>
      <c r="D385" s="232">
        <v>160</v>
      </c>
      <c r="E385" s="109">
        <v>371</v>
      </c>
      <c r="F385" s="235">
        <v>250</v>
      </c>
      <c r="G385" s="238">
        <v>250</v>
      </c>
      <c r="H385" s="238">
        <v>250</v>
      </c>
      <c r="I385" s="238">
        <v>250</v>
      </c>
      <c r="J385" s="105"/>
      <c r="K385" s="105"/>
      <c r="L385" s="26"/>
      <c r="M385" s="26"/>
    </row>
    <row r="386" spans="1:13" s="27" customFormat="1" hidden="1" x14ac:dyDescent="0.2">
      <c r="A386" s="97" t="str">
        <f t="shared" si="5"/>
        <v>035160</v>
      </c>
      <c r="B386" s="232"/>
      <c r="C386" s="232">
        <v>35</v>
      </c>
      <c r="D386" s="232">
        <v>160</v>
      </c>
      <c r="E386" s="109">
        <v>371</v>
      </c>
      <c r="F386" s="235">
        <v>250</v>
      </c>
      <c r="G386" s="238">
        <v>250</v>
      </c>
      <c r="H386" s="238">
        <v>250</v>
      </c>
      <c r="I386" s="238">
        <v>250</v>
      </c>
      <c r="J386" s="105"/>
      <c r="K386" s="105"/>
      <c r="L386" s="26"/>
      <c r="M386" s="26"/>
    </row>
    <row r="387" spans="1:13" s="27" customFormat="1" hidden="1" x14ac:dyDescent="0.2">
      <c r="A387" s="97" t="str">
        <f t="shared" si="5"/>
        <v>042160</v>
      </c>
      <c r="B387" s="232"/>
      <c r="C387" s="232">
        <v>42</v>
      </c>
      <c r="D387" s="232">
        <v>160</v>
      </c>
      <c r="E387" s="109">
        <v>385</v>
      </c>
      <c r="F387" s="235">
        <v>250</v>
      </c>
      <c r="G387" s="238">
        <v>250</v>
      </c>
      <c r="H387" s="238">
        <v>250</v>
      </c>
      <c r="I387" s="238">
        <v>250</v>
      </c>
      <c r="J387" s="105"/>
      <c r="K387" s="105"/>
      <c r="L387" s="26"/>
      <c r="M387" s="26"/>
    </row>
    <row r="388" spans="1:13" s="27" customFormat="1" hidden="1" x14ac:dyDescent="0.2">
      <c r="A388" s="97" t="str">
        <f t="shared" si="5"/>
        <v>048160</v>
      </c>
      <c r="B388" s="232"/>
      <c r="C388" s="232">
        <v>48</v>
      </c>
      <c r="D388" s="232">
        <v>160</v>
      </c>
      <c r="E388" s="109">
        <v>385</v>
      </c>
      <c r="F388" s="235">
        <v>250</v>
      </c>
      <c r="G388" s="238">
        <v>250</v>
      </c>
      <c r="H388" s="238">
        <v>250</v>
      </c>
      <c r="I388" s="238">
        <v>250</v>
      </c>
      <c r="J388" s="105"/>
      <c r="K388" s="105"/>
      <c r="L388" s="26"/>
      <c r="M388" s="26"/>
    </row>
    <row r="389" spans="1:13" s="27" customFormat="1" hidden="1" x14ac:dyDescent="0.2">
      <c r="A389" s="97" t="str">
        <f t="shared" si="5"/>
        <v>054160</v>
      </c>
      <c r="B389" s="232"/>
      <c r="C389" s="232">
        <v>54</v>
      </c>
      <c r="D389" s="232">
        <v>160</v>
      </c>
      <c r="E389" s="109">
        <v>396</v>
      </c>
      <c r="F389" s="235">
        <v>255</v>
      </c>
      <c r="G389" s="238">
        <v>255</v>
      </c>
      <c r="H389" s="238">
        <v>255</v>
      </c>
      <c r="I389" s="238">
        <v>270</v>
      </c>
      <c r="J389" s="105"/>
      <c r="K389" s="105"/>
      <c r="L389" s="26"/>
      <c r="M389" s="26"/>
    </row>
    <row r="390" spans="1:13" s="27" customFormat="1" hidden="1" x14ac:dyDescent="0.2">
      <c r="A390" s="97" t="str">
        <f t="shared" si="5"/>
        <v>060160</v>
      </c>
      <c r="B390" s="232"/>
      <c r="C390" s="232">
        <v>60</v>
      </c>
      <c r="D390" s="232">
        <v>160</v>
      </c>
      <c r="E390" s="109">
        <v>396</v>
      </c>
      <c r="F390" s="235">
        <v>255</v>
      </c>
      <c r="G390" s="238">
        <v>255</v>
      </c>
      <c r="H390" s="238">
        <v>255</v>
      </c>
      <c r="I390" s="238">
        <v>300</v>
      </c>
      <c r="J390" s="105"/>
      <c r="K390" s="105"/>
      <c r="L390" s="26"/>
      <c r="M390" s="26"/>
    </row>
    <row r="391" spans="1:13" s="27" customFormat="1" hidden="1" x14ac:dyDescent="0.2">
      <c r="A391" s="97" t="str">
        <f t="shared" si="5"/>
        <v>076160</v>
      </c>
      <c r="B391" s="232"/>
      <c r="C391" s="232">
        <v>76</v>
      </c>
      <c r="D391" s="232">
        <v>160</v>
      </c>
      <c r="E391" s="109">
        <v>411</v>
      </c>
      <c r="F391" s="235">
        <v>260</v>
      </c>
      <c r="G391" s="238">
        <v>260</v>
      </c>
      <c r="H391" s="238">
        <v>260</v>
      </c>
      <c r="I391" s="238">
        <v>380</v>
      </c>
      <c r="J391" s="105"/>
      <c r="K391" s="105"/>
      <c r="L391" s="26"/>
      <c r="M391" s="26"/>
    </row>
    <row r="392" spans="1:13" s="27" customFormat="1" hidden="1" x14ac:dyDescent="0.2">
      <c r="A392" s="97" t="str">
        <f t="shared" si="5"/>
        <v>070160</v>
      </c>
      <c r="B392" s="232"/>
      <c r="C392" s="232">
        <v>70</v>
      </c>
      <c r="D392" s="232">
        <v>160</v>
      </c>
      <c r="E392" s="109">
        <v>411</v>
      </c>
      <c r="F392" s="235">
        <v>260</v>
      </c>
      <c r="G392" s="238">
        <v>260</v>
      </c>
      <c r="H392" s="238">
        <v>260</v>
      </c>
      <c r="I392" s="238">
        <v>350</v>
      </c>
      <c r="J392" s="105"/>
      <c r="K392" s="105"/>
      <c r="L392" s="26"/>
      <c r="M392" s="26"/>
    </row>
    <row r="393" spans="1:13" s="27" customFormat="1" hidden="1" x14ac:dyDescent="0.2">
      <c r="A393" s="97" t="str">
        <f t="shared" si="5"/>
        <v>089160</v>
      </c>
      <c r="B393" s="232"/>
      <c r="C393" s="232">
        <v>89</v>
      </c>
      <c r="D393" s="232">
        <v>160</v>
      </c>
      <c r="E393" s="109">
        <v>424</v>
      </c>
      <c r="F393" s="235">
        <v>270</v>
      </c>
      <c r="G393" s="238">
        <v>270</v>
      </c>
      <c r="H393" s="238">
        <v>270</v>
      </c>
      <c r="I393" s="238">
        <v>445</v>
      </c>
      <c r="J393" s="105"/>
      <c r="K393" s="105"/>
      <c r="L393" s="26"/>
      <c r="M393" s="26"/>
    </row>
    <row r="394" spans="1:13" s="27" customFormat="1" hidden="1" x14ac:dyDescent="0.2">
      <c r="A394" s="97" t="str">
        <f t="shared" si="5"/>
        <v>102160</v>
      </c>
      <c r="B394" s="232"/>
      <c r="C394" s="232">
        <v>102</v>
      </c>
      <c r="D394" s="232">
        <v>160</v>
      </c>
      <c r="E394" s="109">
        <v>436</v>
      </c>
      <c r="F394" s="235">
        <v>270</v>
      </c>
      <c r="G394" s="238">
        <v>270</v>
      </c>
      <c r="H394" s="238">
        <v>306</v>
      </c>
      <c r="I394" s="238">
        <v>510</v>
      </c>
      <c r="J394" s="105"/>
      <c r="K394" s="105"/>
      <c r="L394" s="26"/>
      <c r="M394" s="26"/>
    </row>
    <row r="395" spans="1:13" s="27" customFormat="1" hidden="1" x14ac:dyDescent="0.2">
      <c r="A395" s="97" t="str">
        <f t="shared" si="5"/>
        <v>114160</v>
      </c>
      <c r="B395" s="232"/>
      <c r="C395" s="232">
        <v>114</v>
      </c>
      <c r="D395" s="232">
        <v>160</v>
      </c>
      <c r="E395" s="109">
        <v>451</v>
      </c>
      <c r="F395" s="235">
        <v>275</v>
      </c>
      <c r="G395" s="238">
        <v>285</v>
      </c>
      <c r="H395" s="238">
        <v>342</v>
      </c>
      <c r="I395" s="238">
        <v>570</v>
      </c>
      <c r="J395" s="105"/>
      <c r="K395" s="105"/>
      <c r="L395" s="26"/>
      <c r="M395" s="26"/>
    </row>
    <row r="396" spans="1:13" s="27" customFormat="1" hidden="1" x14ac:dyDescent="0.2">
      <c r="A396" s="97" t="str">
        <f t="shared" si="5"/>
        <v>127160</v>
      </c>
      <c r="B396" s="232"/>
      <c r="C396" s="232">
        <v>127</v>
      </c>
      <c r="D396" s="232">
        <v>160</v>
      </c>
      <c r="E396" s="109">
        <v>464</v>
      </c>
      <c r="F396" s="235">
        <v>280</v>
      </c>
      <c r="G396" s="238">
        <v>317.5</v>
      </c>
      <c r="H396" s="238">
        <v>381</v>
      </c>
      <c r="I396" s="238">
        <v>635</v>
      </c>
      <c r="J396" s="105"/>
      <c r="K396" s="105"/>
      <c r="L396" s="26"/>
      <c r="M396" s="26"/>
    </row>
    <row r="397" spans="1:13" s="27" customFormat="1" hidden="1" x14ac:dyDescent="0.2">
      <c r="A397" s="97" t="str">
        <f t="shared" si="5"/>
        <v>140160</v>
      </c>
      <c r="B397" s="232"/>
      <c r="C397" s="232">
        <v>140</v>
      </c>
      <c r="D397" s="232">
        <v>160</v>
      </c>
      <c r="E397" s="109">
        <v>478</v>
      </c>
      <c r="F397" s="235">
        <v>290</v>
      </c>
      <c r="G397" s="238">
        <v>350</v>
      </c>
      <c r="H397" s="238">
        <v>420</v>
      </c>
      <c r="I397" s="238">
        <v>700</v>
      </c>
      <c r="J397" s="105"/>
      <c r="K397" s="105"/>
      <c r="L397" s="26"/>
      <c r="M397" s="26"/>
    </row>
    <row r="398" spans="1:13" s="27" customFormat="1" hidden="1" x14ac:dyDescent="0.2">
      <c r="A398" s="97" t="str">
        <f t="shared" si="5"/>
        <v>168160</v>
      </c>
      <c r="B398" s="232">
        <v>150</v>
      </c>
      <c r="C398" s="232">
        <v>168</v>
      </c>
      <c r="D398" s="232">
        <v>160</v>
      </c>
      <c r="E398" s="109">
        <v>504</v>
      </c>
      <c r="F398" s="235">
        <v>300</v>
      </c>
      <c r="G398" s="238">
        <v>420</v>
      </c>
      <c r="H398" s="238">
        <v>504</v>
      </c>
      <c r="I398" s="238">
        <v>840</v>
      </c>
      <c r="J398" s="105"/>
      <c r="K398" s="105"/>
      <c r="L398" s="26"/>
      <c r="M398" s="26"/>
    </row>
    <row r="399" spans="1:13" s="27" customFormat="1" hidden="1" x14ac:dyDescent="0.2">
      <c r="A399" s="97" t="str">
        <f t="shared" si="5"/>
        <v>178160</v>
      </c>
      <c r="B399" s="232"/>
      <c r="C399" s="232">
        <v>178</v>
      </c>
      <c r="D399" s="232">
        <v>160</v>
      </c>
      <c r="E399" s="109">
        <v>517</v>
      </c>
      <c r="F399" s="235">
        <v>310</v>
      </c>
      <c r="G399" s="238">
        <v>445</v>
      </c>
      <c r="H399" s="238">
        <v>534</v>
      </c>
      <c r="I399" s="238">
        <v>890</v>
      </c>
      <c r="J399" s="105"/>
      <c r="K399" s="105"/>
      <c r="L399" s="26"/>
      <c r="M399" s="26"/>
    </row>
    <row r="400" spans="1:13" s="27" customFormat="1" hidden="1" x14ac:dyDescent="0.2">
      <c r="A400" s="97" t="str">
        <f t="shared" si="5"/>
        <v>219160</v>
      </c>
      <c r="B400" s="232">
        <v>200</v>
      </c>
      <c r="C400" s="232">
        <v>219</v>
      </c>
      <c r="D400" s="232">
        <v>160</v>
      </c>
      <c r="E400" s="109">
        <v>556</v>
      </c>
      <c r="F400" s="235">
        <v>330</v>
      </c>
      <c r="G400" s="238">
        <v>547.5</v>
      </c>
      <c r="H400" s="238">
        <v>657</v>
      </c>
      <c r="I400" s="238">
        <v>1095</v>
      </c>
      <c r="J400" s="105"/>
      <c r="K400" s="105"/>
      <c r="L400" s="26"/>
      <c r="M400" s="26"/>
    </row>
    <row r="401" spans="1:13" s="27" customFormat="1" hidden="1" x14ac:dyDescent="0.2">
      <c r="A401" s="97" t="str">
        <f t="shared" si="5"/>
        <v>230160</v>
      </c>
      <c r="B401" s="232"/>
      <c r="C401" s="232">
        <v>230</v>
      </c>
      <c r="D401" s="232">
        <v>160</v>
      </c>
      <c r="E401" s="109">
        <v>556</v>
      </c>
      <c r="F401" s="235">
        <v>330</v>
      </c>
      <c r="G401" s="238">
        <v>575</v>
      </c>
      <c r="H401" s="238">
        <v>690</v>
      </c>
      <c r="I401" s="238">
        <v>1150</v>
      </c>
      <c r="J401" s="105"/>
      <c r="K401" s="105"/>
      <c r="L401" s="26"/>
      <c r="M401" s="26"/>
    </row>
    <row r="402" spans="1:13" s="27" customFormat="1" hidden="1" x14ac:dyDescent="0.2">
      <c r="A402" s="97" t="str">
        <f t="shared" si="5"/>
        <v>273160</v>
      </c>
      <c r="B402" s="232">
        <v>250</v>
      </c>
      <c r="C402" s="232">
        <v>273</v>
      </c>
      <c r="D402" s="232">
        <v>160</v>
      </c>
      <c r="E402" s="109">
        <v>612</v>
      </c>
      <c r="F402" s="235">
        <v>381</v>
      </c>
      <c r="G402" s="238">
        <v>682.5</v>
      </c>
      <c r="H402" s="238">
        <v>819</v>
      </c>
      <c r="I402" s="238">
        <v>1365</v>
      </c>
      <c r="J402" s="105"/>
      <c r="K402" s="105"/>
      <c r="L402" s="26"/>
      <c r="M402" s="26"/>
    </row>
    <row r="403" spans="1:13" s="27" customFormat="1" hidden="1" x14ac:dyDescent="0.2">
      <c r="A403" s="97" t="str">
        <f t="shared" si="5"/>
        <v>289160</v>
      </c>
      <c r="B403" s="232"/>
      <c r="C403" s="232">
        <v>289</v>
      </c>
      <c r="D403" s="232">
        <v>160</v>
      </c>
      <c r="E403" s="109">
        <v>622</v>
      </c>
      <c r="F403" s="235">
        <v>381</v>
      </c>
      <c r="G403" s="238">
        <v>722.5</v>
      </c>
      <c r="H403" s="238">
        <v>867</v>
      </c>
      <c r="I403" s="238">
        <v>1445</v>
      </c>
      <c r="J403" s="105"/>
      <c r="K403" s="105"/>
      <c r="L403" s="26"/>
      <c r="M403" s="26"/>
    </row>
    <row r="404" spans="1:13" s="27" customFormat="1" hidden="1" x14ac:dyDescent="0.2">
      <c r="A404" s="97" t="str">
        <f t="shared" si="5"/>
        <v>324160</v>
      </c>
      <c r="B404" s="232">
        <v>300</v>
      </c>
      <c r="C404" s="232">
        <v>324</v>
      </c>
      <c r="D404" s="232">
        <v>160</v>
      </c>
      <c r="E404" s="109">
        <v>661</v>
      </c>
      <c r="F404" s="235">
        <v>457</v>
      </c>
      <c r="G404" s="238">
        <v>810</v>
      </c>
      <c r="H404" s="238">
        <v>972</v>
      </c>
      <c r="I404" s="238">
        <v>1620</v>
      </c>
      <c r="J404" s="105"/>
      <c r="K404" s="105"/>
      <c r="L404" s="26"/>
      <c r="M404" s="26"/>
    </row>
    <row r="405" spans="1:13" s="27" customFormat="1" hidden="1" x14ac:dyDescent="0.2">
      <c r="A405" s="97" t="str">
        <f t="shared" si="5"/>
        <v>356160</v>
      </c>
      <c r="B405" s="232">
        <v>350</v>
      </c>
      <c r="C405" s="232">
        <v>356</v>
      </c>
      <c r="D405" s="232">
        <v>160</v>
      </c>
      <c r="E405" s="109">
        <v>687</v>
      </c>
      <c r="F405" s="235">
        <v>533</v>
      </c>
      <c r="G405" s="238">
        <v>890</v>
      </c>
      <c r="H405" s="238">
        <v>1068</v>
      </c>
      <c r="I405" s="238">
        <v>1780</v>
      </c>
      <c r="J405" s="105"/>
      <c r="K405" s="105"/>
      <c r="L405" s="26"/>
      <c r="M405" s="26"/>
    </row>
    <row r="406" spans="1:13" s="27" customFormat="1" hidden="1" x14ac:dyDescent="0.2">
      <c r="A406" s="97" t="str">
        <f t="shared" si="5"/>
        <v>371160</v>
      </c>
      <c r="B406" s="232"/>
      <c r="C406" s="232">
        <v>371</v>
      </c>
      <c r="D406" s="232">
        <v>160</v>
      </c>
      <c r="E406" s="109">
        <v>702</v>
      </c>
      <c r="F406" s="235">
        <v>533</v>
      </c>
      <c r="G406" s="238">
        <v>927.5</v>
      </c>
      <c r="H406" s="238">
        <v>1113</v>
      </c>
      <c r="I406" s="238">
        <v>1855</v>
      </c>
      <c r="J406" s="105"/>
      <c r="K406" s="105"/>
      <c r="L406" s="26"/>
      <c r="M406" s="26"/>
    </row>
    <row r="407" spans="1:13" s="27" customFormat="1" hidden="1" x14ac:dyDescent="0.2">
      <c r="A407" s="97" t="str">
        <f t="shared" si="5"/>
        <v>406160</v>
      </c>
      <c r="B407" s="232">
        <v>400</v>
      </c>
      <c r="C407" s="232">
        <v>406</v>
      </c>
      <c r="D407" s="232">
        <v>160</v>
      </c>
      <c r="E407" s="109">
        <v>742</v>
      </c>
      <c r="F407" s="235">
        <v>610</v>
      </c>
      <c r="G407" s="238">
        <v>1015</v>
      </c>
      <c r="H407" s="238">
        <v>1218</v>
      </c>
      <c r="I407" s="238">
        <v>2030</v>
      </c>
      <c r="J407" s="105"/>
      <c r="K407" s="105"/>
      <c r="L407" s="26"/>
      <c r="M407" s="26"/>
    </row>
    <row r="408" spans="1:13" s="27" customFormat="1" hidden="1" x14ac:dyDescent="0.2">
      <c r="A408" s="97" t="str">
        <f t="shared" si="5"/>
        <v>426160</v>
      </c>
      <c r="B408" s="232" t="s">
        <v>38</v>
      </c>
      <c r="C408" s="232">
        <v>426</v>
      </c>
      <c r="D408" s="232">
        <v>160</v>
      </c>
      <c r="E408" s="109">
        <v>768</v>
      </c>
      <c r="F408" s="235">
        <v>610</v>
      </c>
      <c r="G408" s="238">
        <v>1065</v>
      </c>
      <c r="H408" s="238">
        <v>1278</v>
      </c>
      <c r="I408" s="238">
        <v>2130</v>
      </c>
      <c r="J408" s="105"/>
      <c r="K408" s="105"/>
      <c r="L408" s="26"/>
      <c r="M408" s="26"/>
    </row>
    <row r="409" spans="1:13" s="27" customFormat="1" hidden="1" x14ac:dyDescent="0.2">
      <c r="A409" s="97" t="str">
        <f t="shared" si="5"/>
        <v>508160</v>
      </c>
      <c r="B409" s="232">
        <v>500</v>
      </c>
      <c r="C409" s="232">
        <v>508</v>
      </c>
      <c r="D409" s="232">
        <v>160</v>
      </c>
      <c r="E409" s="109">
        <v>842</v>
      </c>
      <c r="F409" s="235">
        <v>762</v>
      </c>
      <c r="G409" s="238">
        <v>1270</v>
      </c>
      <c r="H409" s="238">
        <v>1524</v>
      </c>
      <c r="I409" s="238">
        <v>2540</v>
      </c>
      <c r="J409" s="105"/>
      <c r="K409" s="105"/>
      <c r="L409" s="26"/>
      <c r="M409" s="26"/>
    </row>
    <row r="410" spans="1:13" s="27" customFormat="1" hidden="1" x14ac:dyDescent="0.2">
      <c r="A410" s="97" t="str">
        <f t="shared" si="5"/>
        <v>533160</v>
      </c>
      <c r="B410" s="232" t="s">
        <v>38</v>
      </c>
      <c r="C410" s="232">
        <v>533</v>
      </c>
      <c r="D410" s="232">
        <v>160</v>
      </c>
      <c r="E410" s="109">
        <v>872</v>
      </c>
      <c r="F410" s="235">
        <v>762</v>
      </c>
      <c r="G410" s="238">
        <v>1332.5</v>
      </c>
      <c r="H410" s="238">
        <v>1599</v>
      </c>
      <c r="I410" s="238">
        <v>2665</v>
      </c>
      <c r="J410" s="105"/>
      <c r="K410" s="105"/>
      <c r="L410" s="26"/>
      <c r="M410" s="26"/>
    </row>
    <row r="411" spans="1:13" s="27" customFormat="1" hidden="1" x14ac:dyDescent="0.2">
      <c r="A411" s="97" t="str">
        <f t="shared" si="5"/>
        <v>612160</v>
      </c>
      <c r="B411" s="232">
        <v>600</v>
      </c>
      <c r="C411" s="232">
        <v>612</v>
      </c>
      <c r="D411" s="232">
        <v>160</v>
      </c>
      <c r="E411" s="109">
        <v>940</v>
      </c>
      <c r="F411" s="235">
        <v>914</v>
      </c>
      <c r="G411" s="238">
        <v>1530</v>
      </c>
      <c r="H411" s="238">
        <v>1836</v>
      </c>
      <c r="I411" s="238">
        <v>3060</v>
      </c>
      <c r="J411" s="105"/>
      <c r="K411" s="105"/>
      <c r="L411" s="26"/>
      <c r="M411" s="26"/>
    </row>
    <row r="412" spans="1:13" s="27" customFormat="1" hidden="1" x14ac:dyDescent="0.2">
      <c r="A412" s="97" t="str">
        <f t="shared" si="5"/>
        <v>630160</v>
      </c>
      <c r="B412" s="232" t="s">
        <v>38</v>
      </c>
      <c r="C412" s="232">
        <v>630</v>
      </c>
      <c r="D412" s="232">
        <v>160</v>
      </c>
      <c r="E412" s="109">
        <v>962</v>
      </c>
      <c r="F412" s="235">
        <v>914</v>
      </c>
      <c r="G412" s="238">
        <v>1575</v>
      </c>
      <c r="H412" s="238">
        <v>1890</v>
      </c>
      <c r="I412" s="238">
        <v>3150</v>
      </c>
      <c r="J412" s="105"/>
      <c r="K412" s="105"/>
      <c r="L412" s="26"/>
      <c r="M412" s="26"/>
    </row>
    <row r="413" spans="1:13" s="27" customFormat="1" hidden="1" x14ac:dyDescent="0.2">
      <c r="A413" s="97" t="str">
        <f t="shared" si="5"/>
        <v>714160</v>
      </c>
      <c r="B413" s="232">
        <v>700</v>
      </c>
      <c r="C413" s="232">
        <v>714</v>
      </c>
      <c r="D413" s="232">
        <v>160</v>
      </c>
      <c r="E413" s="109">
        <v>1052</v>
      </c>
      <c r="F413" s="235">
        <v>1070</v>
      </c>
      <c r="G413" s="238">
        <v>1785</v>
      </c>
      <c r="H413" s="238">
        <v>2142</v>
      </c>
      <c r="I413" s="238">
        <v>3570</v>
      </c>
      <c r="J413" s="105"/>
      <c r="K413" s="105"/>
      <c r="L413" s="26"/>
      <c r="M413" s="26"/>
    </row>
    <row r="414" spans="1:13" s="27" customFormat="1" hidden="1" x14ac:dyDescent="0.2">
      <c r="A414" s="97" t="str">
        <f t="shared" si="5"/>
        <v>813160</v>
      </c>
      <c r="B414" s="232">
        <v>800</v>
      </c>
      <c r="C414" s="232">
        <v>813</v>
      </c>
      <c r="D414" s="232">
        <v>160</v>
      </c>
      <c r="E414" s="109">
        <v>1147</v>
      </c>
      <c r="F414" s="235">
        <v>1220</v>
      </c>
      <c r="G414" s="238">
        <v>2032.5</v>
      </c>
      <c r="H414" s="238">
        <v>2439</v>
      </c>
      <c r="I414" s="238">
        <v>4065</v>
      </c>
      <c r="J414" s="105"/>
      <c r="K414" s="105"/>
      <c r="L414" s="26"/>
      <c r="M414" s="26"/>
    </row>
    <row r="415" spans="1:13" s="27" customFormat="1" hidden="1" x14ac:dyDescent="0.2">
      <c r="A415" s="97" t="str">
        <f t="shared" si="5"/>
        <v>914160</v>
      </c>
      <c r="B415" s="232">
        <v>900</v>
      </c>
      <c r="C415" s="232">
        <v>914</v>
      </c>
      <c r="D415" s="232">
        <v>160</v>
      </c>
      <c r="E415" s="109">
        <v>1252</v>
      </c>
      <c r="F415" s="235">
        <v>1370</v>
      </c>
      <c r="G415" s="238">
        <v>2285</v>
      </c>
      <c r="H415" s="238">
        <v>2742</v>
      </c>
      <c r="I415" s="238">
        <v>4570</v>
      </c>
      <c r="J415" s="105"/>
      <c r="K415" s="105"/>
      <c r="L415" s="26"/>
      <c r="M415" s="26"/>
    </row>
    <row r="416" spans="1:13" s="27" customFormat="1" hidden="1" x14ac:dyDescent="0.2">
      <c r="A416" s="97" t="str">
        <f t="shared" si="5"/>
        <v>1016160</v>
      </c>
      <c r="B416" s="232">
        <v>1000</v>
      </c>
      <c r="C416" s="232">
        <v>1016</v>
      </c>
      <c r="D416" s="232">
        <v>160</v>
      </c>
      <c r="E416" s="109">
        <v>1360</v>
      </c>
      <c r="F416" s="235">
        <v>1525</v>
      </c>
      <c r="G416" s="238">
        <v>2540</v>
      </c>
      <c r="H416" s="238">
        <v>3048</v>
      </c>
      <c r="I416" s="238">
        <v>5080</v>
      </c>
      <c r="J416" s="105"/>
      <c r="K416" s="105"/>
      <c r="L416" s="26"/>
      <c r="M416" s="26"/>
    </row>
    <row r="417" spans="1:13" s="27" customFormat="1" hidden="1" x14ac:dyDescent="0.2">
      <c r="A417" s="97" t="str">
        <f t="shared" si="5"/>
        <v>012180</v>
      </c>
      <c r="B417" s="232"/>
      <c r="C417" s="232">
        <v>12</v>
      </c>
      <c r="D417" s="232">
        <v>180</v>
      </c>
      <c r="E417" s="109">
        <v>385</v>
      </c>
      <c r="F417" s="237">
        <v>250</v>
      </c>
      <c r="G417" s="240">
        <v>250</v>
      </c>
      <c r="H417" s="240">
        <v>250</v>
      </c>
      <c r="I417" s="240">
        <v>250</v>
      </c>
      <c r="J417" s="105"/>
      <c r="K417" s="105"/>
      <c r="L417" s="26"/>
      <c r="M417" s="26"/>
    </row>
    <row r="418" spans="1:13" s="27" customFormat="1" hidden="1" x14ac:dyDescent="0.2">
      <c r="A418" s="97" t="str">
        <f t="shared" si="5"/>
        <v>015180</v>
      </c>
      <c r="B418" s="232"/>
      <c r="C418" s="232">
        <v>15</v>
      </c>
      <c r="D418" s="232">
        <v>180</v>
      </c>
      <c r="E418" s="109">
        <v>396</v>
      </c>
      <c r="F418" s="235">
        <v>255</v>
      </c>
      <c r="G418" s="238">
        <v>255</v>
      </c>
      <c r="H418" s="238">
        <v>255</v>
      </c>
      <c r="I418" s="238">
        <v>255</v>
      </c>
      <c r="J418" s="105"/>
      <c r="K418" s="105"/>
      <c r="L418" s="26"/>
      <c r="M418" s="26"/>
    </row>
    <row r="419" spans="1:13" s="27" customFormat="1" hidden="1" x14ac:dyDescent="0.2">
      <c r="A419" s="97" t="str">
        <f t="shared" si="5"/>
        <v>018180</v>
      </c>
      <c r="B419" s="232"/>
      <c r="C419" s="232">
        <v>18</v>
      </c>
      <c r="D419" s="232">
        <v>180</v>
      </c>
      <c r="E419" s="109">
        <v>396</v>
      </c>
      <c r="F419" s="235">
        <v>255</v>
      </c>
      <c r="G419" s="238">
        <v>255</v>
      </c>
      <c r="H419" s="238">
        <v>255</v>
      </c>
      <c r="I419" s="238">
        <v>255</v>
      </c>
      <c r="J419" s="105"/>
      <c r="K419" s="105"/>
      <c r="L419" s="26"/>
      <c r="M419" s="26"/>
    </row>
    <row r="420" spans="1:13" s="27" customFormat="1" hidden="1" x14ac:dyDescent="0.2">
      <c r="A420" s="97" t="str">
        <f t="shared" si="5"/>
        <v>022180</v>
      </c>
      <c r="B420" s="232"/>
      <c r="C420" s="232">
        <v>22</v>
      </c>
      <c r="D420" s="232">
        <v>180</v>
      </c>
      <c r="E420" s="109">
        <v>411</v>
      </c>
      <c r="F420" s="235">
        <v>260</v>
      </c>
      <c r="G420" s="238">
        <v>260</v>
      </c>
      <c r="H420" s="238">
        <v>260</v>
      </c>
      <c r="I420" s="238">
        <v>260</v>
      </c>
      <c r="J420" s="105"/>
      <c r="K420" s="105"/>
      <c r="L420" s="26"/>
      <c r="M420" s="26"/>
    </row>
    <row r="421" spans="1:13" s="27" customFormat="1" hidden="1" x14ac:dyDescent="0.2">
      <c r="A421" s="97" t="str">
        <f t="shared" si="5"/>
        <v>028180</v>
      </c>
      <c r="B421" s="232"/>
      <c r="C421" s="232">
        <v>28</v>
      </c>
      <c r="D421" s="232">
        <v>180</v>
      </c>
      <c r="E421" s="109">
        <v>411</v>
      </c>
      <c r="F421" s="235">
        <v>260</v>
      </c>
      <c r="G421" s="238">
        <v>260</v>
      </c>
      <c r="H421" s="238">
        <v>260</v>
      </c>
      <c r="I421" s="238">
        <v>260</v>
      </c>
      <c r="J421" s="105"/>
      <c r="K421" s="105"/>
      <c r="L421" s="26"/>
      <c r="M421" s="26"/>
    </row>
    <row r="422" spans="1:13" s="27" customFormat="1" hidden="1" x14ac:dyDescent="0.2">
      <c r="A422" s="97" t="str">
        <f t="shared" si="5"/>
        <v>035180</v>
      </c>
      <c r="B422" s="232"/>
      <c r="C422" s="232">
        <v>35</v>
      </c>
      <c r="D422" s="232">
        <v>180</v>
      </c>
      <c r="E422" s="109">
        <v>424</v>
      </c>
      <c r="F422" s="235">
        <v>270</v>
      </c>
      <c r="G422" s="238">
        <v>270</v>
      </c>
      <c r="H422" s="238">
        <v>270</v>
      </c>
      <c r="I422" s="238">
        <v>270</v>
      </c>
      <c r="J422" s="105"/>
      <c r="K422" s="105"/>
      <c r="L422" s="26"/>
      <c r="M422" s="26"/>
    </row>
    <row r="423" spans="1:13" s="27" customFormat="1" hidden="1" x14ac:dyDescent="0.2">
      <c r="A423" s="97" t="str">
        <f t="shared" si="5"/>
        <v>042180</v>
      </c>
      <c r="B423" s="232"/>
      <c r="C423" s="232">
        <v>42</v>
      </c>
      <c r="D423" s="232">
        <v>180</v>
      </c>
      <c r="E423" s="109">
        <v>424</v>
      </c>
      <c r="F423" s="235">
        <v>270</v>
      </c>
      <c r="G423" s="238">
        <v>270</v>
      </c>
      <c r="H423" s="238">
        <v>270</v>
      </c>
      <c r="I423" s="238">
        <v>270</v>
      </c>
      <c r="J423" s="105"/>
      <c r="K423" s="105"/>
      <c r="L423" s="26"/>
      <c r="M423" s="26"/>
    </row>
    <row r="424" spans="1:13" s="27" customFormat="1" hidden="1" x14ac:dyDescent="0.2">
      <c r="A424" s="97" t="str">
        <f t="shared" si="5"/>
        <v>048180</v>
      </c>
      <c r="B424" s="232"/>
      <c r="C424" s="232">
        <v>48</v>
      </c>
      <c r="D424" s="232">
        <v>180</v>
      </c>
      <c r="E424" s="109">
        <v>436</v>
      </c>
      <c r="F424" s="235">
        <v>270</v>
      </c>
      <c r="G424" s="238">
        <v>270</v>
      </c>
      <c r="H424" s="238">
        <v>270</v>
      </c>
      <c r="I424" s="238">
        <v>270</v>
      </c>
      <c r="J424" s="105"/>
      <c r="K424" s="105"/>
      <c r="L424" s="26"/>
      <c r="M424" s="26"/>
    </row>
    <row r="425" spans="1:13" s="27" customFormat="1" hidden="1" x14ac:dyDescent="0.2">
      <c r="A425" s="97" t="str">
        <f t="shared" si="5"/>
        <v>054180</v>
      </c>
      <c r="B425" s="232"/>
      <c r="C425" s="232">
        <v>54</v>
      </c>
      <c r="D425" s="232">
        <v>180</v>
      </c>
      <c r="E425" s="109">
        <v>436</v>
      </c>
      <c r="F425" s="235">
        <v>270</v>
      </c>
      <c r="G425" s="238">
        <v>270</v>
      </c>
      <c r="H425" s="238">
        <v>270</v>
      </c>
      <c r="I425" s="238">
        <v>270</v>
      </c>
      <c r="J425" s="105"/>
      <c r="K425" s="105"/>
      <c r="L425" s="26"/>
      <c r="M425" s="26"/>
    </row>
    <row r="426" spans="1:13" s="27" customFormat="1" hidden="1" x14ac:dyDescent="0.2">
      <c r="A426" s="97" t="str">
        <f t="shared" si="5"/>
        <v>060180</v>
      </c>
      <c r="B426" s="232"/>
      <c r="C426" s="232">
        <v>60</v>
      </c>
      <c r="D426" s="232">
        <v>180</v>
      </c>
      <c r="E426" s="109">
        <v>451</v>
      </c>
      <c r="F426" s="235">
        <v>275</v>
      </c>
      <c r="G426" s="238">
        <v>275</v>
      </c>
      <c r="H426" s="238">
        <v>275</v>
      </c>
      <c r="I426" s="238">
        <v>300</v>
      </c>
      <c r="J426" s="105"/>
      <c r="K426" s="105"/>
      <c r="L426" s="26"/>
      <c r="M426" s="26"/>
    </row>
    <row r="427" spans="1:13" s="27" customFormat="1" hidden="1" x14ac:dyDescent="0.2">
      <c r="A427" s="97" t="str">
        <f t="shared" si="5"/>
        <v>064180</v>
      </c>
      <c r="B427" s="232"/>
      <c r="C427" s="232">
        <v>64</v>
      </c>
      <c r="D427" s="232">
        <v>180</v>
      </c>
      <c r="E427" s="109">
        <v>451</v>
      </c>
      <c r="F427" s="235">
        <v>275</v>
      </c>
      <c r="G427" s="238">
        <v>275</v>
      </c>
      <c r="H427" s="238">
        <v>275</v>
      </c>
      <c r="I427" s="238">
        <v>320</v>
      </c>
      <c r="J427" s="105"/>
      <c r="K427" s="105"/>
      <c r="L427" s="26"/>
      <c r="M427" s="26"/>
    </row>
    <row r="428" spans="1:13" s="27" customFormat="1" hidden="1" x14ac:dyDescent="0.2">
      <c r="A428" s="97" t="str">
        <f t="shared" ref="A428:A491" si="6">TEXT(C428,"000")&amp;TEXT(D428,"000")</f>
        <v>070180</v>
      </c>
      <c r="B428" s="232"/>
      <c r="C428" s="232">
        <v>70</v>
      </c>
      <c r="D428" s="232">
        <v>180</v>
      </c>
      <c r="E428" s="109">
        <v>451</v>
      </c>
      <c r="F428" s="235">
        <v>275</v>
      </c>
      <c r="G428" s="238">
        <v>275</v>
      </c>
      <c r="H428" s="238">
        <v>275</v>
      </c>
      <c r="I428" s="238">
        <v>350</v>
      </c>
      <c r="J428" s="105"/>
      <c r="K428" s="105"/>
      <c r="L428" s="26"/>
      <c r="M428" s="26"/>
    </row>
    <row r="429" spans="1:13" s="27" customFormat="1" hidden="1" x14ac:dyDescent="0.2">
      <c r="A429" s="97" t="str">
        <f t="shared" si="6"/>
        <v>076180</v>
      </c>
      <c r="B429" s="232"/>
      <c r="C429" s="232">
        <v>76</v>
      </c>
      <c r="D429" s="232">
        <v>180</v>
      </c>
      <c r="E429" s="109">
        <v>464</v>
      </c>
      <c r="F429" s="235">
        <v>280</v>
      </c>
      <c r="G429" s="238">
        <v>280</v>
      </c>
      <c r="H429" s="238">
        <v>280</v>
      </c>
      <c r="I429" s="238">
        <v>380</v>
      </c>
      <c r="J429" s="105"/>
      <c r="K429" s="105"/>
      <c r="L429" s="26"/>
      <c r="M429" s="26"/>
    </row>
    <row r="430" spans="1:13" s="27" customFormat="1" hidden="1" x14ac:dyDescent="0.2">
      <c r="A430" s="97" t="str">
        <f t="shared" si="6"/>
        <v>089180</v>
      </c>
      <c r="B430" s="232"/>
      <c r="C430" s="232">
        <v>89</v>
      </c>
      <c r="D430" s="232">
        <v>180</v>
      </c>
      <c r="E430" s="109">
        <v>464</v>
      </c>
      <c r="F430" s="235">
        <v>280</v>
      </c>
      <c r="G430" s="238">
        <v>280</v>
      </c>
      <c r="H430" s="238">
        <v>280</v>
      </c>
      <c r="I430" s="238">
        <v>445</v>
      </c>
      <c r="J430" s="105"/>
      <c r="K430" s="105"/>
      <c r="L430" s="26"/>
      <c r="M430" s="26"/>
    </row>
    <row r="431" spans="1:13" s="27" customFormat="1" hidden="1" x14ac:dyDescent="0.2">
      <c r="A431" s="97" t="str">
        <f t="shared" si="6"/>
        <v>102180</v>
      </c>
      <c r="B431" s="232"/>
      <c r="C431" s="232">
        <v>102</v>
      </c>
      <c r="D431" s="232">
        <v>180</v>
      </c>
      <c r="E431" s="109">
        <v>478</v>
      </c>
      <c r="F431" s="235">
        <v>290</v>
      </c>
      <c r="G431" s="238">
        <v>290</v>
      </c>
      <c r="H431" s="238">
        <v>306</v>
      </c>
      <c r="I431" s="238">
        <v>510</v>
      </c>
      <c r="J431" s="105"/>
      <c r="K431" s="105"/>
      <c r="L431" s="26"/>
      <c r="M431" s="26"/>
    </row>
    <row r="432" spans="1:13" s="27" customFormat="1" hidden="1" x14ac:dyDescent="0.2">
      <c r="A432" s="97" t="str">
        <f t="shared" si="6"/>
        <v>114180</v>
      </c>
      <c r="B432" s="232"/>
      <c r="C432" s="232">
        <v>114</v>
      </c>
      <c r="D432" s="232">
        <v>180</v>
      </c>
      <c r="E432" s="109">
        <v>491</v>
      </c>
      <c r="F432" s="235">
        <v>300</v>
      </c>
      <c r="G432" s="238">
        <v>300</v>
      </c>
      <c r="H432" s="238">
        <v>342</v>
      </c>
      <c r="I432" s="238">
        <v>570</v>
      </c>
      <c r="J432" s="105"/>
      <c r="K432" s="105"/>
      <c r="L432" s="26"/>
      <c r="M432" s="26"/>
    </row>
    <row r="433" spans="1:13" s="27" customFormat="1" hidden="1" x14ac:dyDescent="0.2">
      <c r="A433" s="97" t="str">
        <f t="shared" si="6"/>
        <v>127180</v>
      </c>
      <c r="B433" s="232"/>
      <c r="C433" s="232">
        <v>127</v>
      </c>
      <c r="D433" s="232">
        <v>180</v>
      </c>
      <c r="E433" s="109">
        <v>504</v>
      </c>
      <c r="F433" s="235">
        <v>300</v>
      </c>
      <c r="G433" s="238">
        <v>317.5</v>
      </c>
      <c r="H433" s="238">
        <v>381</v>
      </c>
      <c r="I433" s="238">
        <v>635</v>
      </c>
      <c r="J433" s="105"/>
      <c r="K433" s="105"/>
      <c r="L433" s="26"/>
      <c r="M433" s="26"/>
    </row>
    <row r="434" spans="1:13" s="27" customFormat="1" hidden="1" x14ac:dyDescent="0.2">
      <c r="A434" s="97" t="str">
        <f t="shared" si="6"/>
        <v>140180</v>
      </c>
      <c r="B434" s="232"/>
      <c r="C434" s="232">
        <v>140</v>
      </c>
      <c r="D434" s="232">
        <v>180</v>
      </c>
      <c r="E434" s="109">
        <v>517</v>
      </c>
      <c r="F434" s="235">
        <v>310</v>
      </c>
      <c r="G434" s="238">
        <v>350</v>
      </c>
      <c r="H434" s="238">
        <v>420</v>
      </c>
      <c r="I434" s="238">
        <v>700</v>
      </c>
      <c r="J434" s="105"/>
      <c r="K434" s="105"/>
      <c r="L434" s="26"/>
      <c r="M434" s="26"/>
    </row>
    <row r="435" spans="1:13" s="27" customFormat="1" hidden="1" x14ac:dyDescent="0.2">
      <c r="A435" s="97" t="str">
        <f t="shared" si="6"/>
        <v>168180</v>
      </c>
      <c r="B435" s="232"/>
      <c r="C435" s="232">
        <v>168</v>
      </c>
      <c r="D435" s="232">
        <v>180</v>
      </c>
      <c r="E435" s="109">
        <v>542</v>
      </c>
      <c r="F435" s="235">
        <v>345</v>
      </c>
      <c r="G435" s="238">
        <v>420</v>
      </c>
      <c r="H435" s="238">
        <v>504</v>
      </c>
      <c r="I435" s="238">
        <v>840</v>
      </c>
      <c r="J435" s="105"/>
      <c r="K435" s="105"/>
      <c r="L435" s="26"/>
      <c r="M435" s="26"/>
    </row>
    <row r="436" spans="1:13" s="27" customFormat="1" hidden="1" x14ac:dyDescent="0.2">
      <c r="A436" s="97" t="str">
        <f t="shared" si="6"/>
        <v>178180</v>
      </c>
      <c r="B436" s="232"/>
      <c r="C436" s="232">
        <v>178</v>
      </c>
      <c r="D436" s="232">
        <v>180</v>
      </c>
      <c r="E436" s="109">
        <v>542</v>
      </c>
      <c r="F436" s="235">
        <v>350</v>
      </c>
      <c r="G436" s="238">
        <v>445</v>
      </c>
      <c r="H436" s="238">
        <v>534</v>
      </c>
      <c r="I436" s="238">
        <v>890</v>
      </c>
      <c r="J436" s="105"/>
      <c r="K436" s="105"/>
      <c r="L436" s="26"/>
      <c r="M436" s="26"/>
    </row>
    <row r="437" spans="1:13" s="27" customFormat="1" hidden="1" x14ac:dyDescent="0.2">
      <c r="A437" s="97" t="str">
        <f t="shared" si="6"/>
        <v>219180</v>
      </c>
      <c r="B437" s="232"/>
      <c r="C437" s="232">
        <v>219</v>
      </c>
      <c r="D437" s="232">
        <v>180</v>
      </c>
      <c r="E437" s="109">
        <v>592</v>
      </c>
      <c r="F437" s="235">
        <v>365</v>
      </c>
      <c r="G437" s="238">
        <v>547.5</v>
      </c>
      <c r="H437" s="238">
        <v>657</v>
      </c>
      <c r="I437" s="238">
        <v>1095</v>
      </c>
      <c r="J437" s="105"/>
      <c r="K437" s="105"/>
      <c r="L437" s="26"/>
      <c r="M437" s="26"/>
    </row>
    <row r="438" spans="1:13" s="27" customFormat="1" hidden="1" x14ac:dyDescent="0.2">
      <c r="A438" s="97" t="str">
        <f t="shared" si="6"/>
        <v>230180</v>
      </c>
      <c r="B438" s="232"/>
      <c r="C438" s="232">
        <v>230</v>
      </c>
      <c r="D438" s="232">
        <v>180</v>
      </c>
      <c r="E438" s="109">
        <v>612</v>
      </c>
      <c r="F438" s="235">
        <v>381</v>
      </c>
      <c r="G438" s="238">
        <v>575</v>
      </c>
      <c r="H438" s="238">
        <v>690</v>
      </c>
      <c r="I438" s="238">
        <v>1150</v>
      </c>
      <c r="J438" s="105"/>
      <c r="K438" s="105"/>
      <c r="L438" s="26"/>
      <c r="M438" s="26"/>
    </row>
    <row r="439" spans="1:13" s="27" customFormat="1" hidden="1" x14ac:dyDescent="0.2">
      <c r="A439" s="97" t="str">
        <f t="shared" si="6"/>
        <v>273180</v>
      </c>
      <c r="B439" s="232"/>
      <c r="C439" s="232">
        <v>273</v>
      </c>
      <c r="D439" s="232">
        <v>180</v>
      </c>
      <c r="E439" s="109">
        <v>647</v>
      </c>
      <c r="F439" s="235">
        <v>381</v>
      </c>
      <c r="G439" s="238">
        <v>682.5</v>
      </c>
      <c r="H439" s="238">
        <v>819</v>
      </c>
      <c r="I439" s="238">
        <v>1365</v>
      </c>
      <c r="J439" s="105"/>
      <c r="K439" s="105"/>
      <c r="L439" s="26"/>
      <c r="M439" s="26"/>
    </row>
    <row r="440" spans="1:13" s="27" customFormat="1" hidden="1" x14ac:dyDescent="0.2">
      <c r="A440" s="97" t="str">
        <f t="shared" si="6"/>
        <v>289180</v>
      </c>
      <c r="B440" s="232"/>
      <c r="C440" s="232">
        <v>289</v>
      </c>
      <c r="D440" s="232">
        <v>180</v>
      </c>
      <c r="E440" s="109">
        <v>661</v>
      </c>
      <c r="F440" s="235">
        <v>381</v>
      </c>
      <c r="G440" s="238">
        <v>722.5</v>
      </c>
      <c r="H440" s="238">
        <v>867</v>
      </c>
      <c r="I440" s="238">
        <v>1445</v>
      </c>
      <c r="J440" s="105"/>
      <c r="K440" s="105"/>
      <c r="L440" s="26"/>
      <c r="M440" s="26"/>
    </row>
    <row r="441" spans="1:13" s="27" customFormat="1" hidden="1" x14ac:dyDescent="0.2">
      <c r="A441" s="97" t="str">
        <f t="shared" si="6"/>
        <v>324180</v>
      </c>
      <c r="B441" s="232"/>
      <c r="C441" s="232">
        <v>324</v>
      </c>
      <c r="D441" s="232">
        <v>180</v>
      </c>
      <c r="E441" s="109">
        <v>702</v>
      </c>
      <c r="F441" s="235">
        <v>457</v>
      </c>
      <c r="G441" s="238">
        <v>810</v>
      </c>
      <c r="H441" s="238">
        <v>972</v>
      </c>
      <c r="I441" s="238">
        <v>1620</v>
      </c>
      <c r="J441" s="105"/>
      <c r="K441" s="105"/>
      <c r="L441" s="26"/>
      <c r="M441" s="26"/>
    </row>
    <row r="442" spans="1:13" s="27" customFormat="1" hidden="1" x14ac:dyDescent="0.2">
      <c r="A442" s="97" t="str">
        <f t="shared" si="6"/>
        <v>356180</v>
      </c>
      <c r="B442" s="232"/>
      <c r="C442" s="232">
        <v>356</v>
      </c>
      <c r="D442" s="232">
        <v>180</v>
      </c>
      <c r="E442" s="109">
        <v>722</v>
      </c>
      <c r="F442" s="235">
        <v>533</v>
      </c>
      <c r="G442" s="238">
        <v>890</v>
      </c>
      <c r="H442" s="238">
        <v>1068</v>
      </c>
      <c r="I442" s="238">
        <v>1780</v>
      </c>
      <c r="J442" s="105"/>
      <c r="K442" s="105"/>
      <c r="L442" s="26"/>
      <c r="M442" s="26"/>
    </row>
    <row r="443" spans="1:13" s="27" customFormat="1" hidden="1" x14ac:dyDescent="0.2">
      <c r="A443" s="97" t="str">
        <f t="shared" si="6"/>
        <v>371180</v>
      </c>
      <c r="B443" s="232"/>
      <c r="C443" s="232">
        <v>371</v>
      </c>
      <c r="D443" s="232">
        <v>180</v>
      </c>
      <c r="E443" s="109">
        <v>752</v>
      </c>
      <c r="F443" s="235">
        <v>533</v>
      </c>
      <c r="G443" s="238">
        <v>927.5</v>
      </c>
      <c r="H443" s="238">
        <v>1113</v>
      </c>
      <c r="I443" s="238">
        <v>1855</v>
      </c>
      <c r="J443" s="105"/>
      <c r="K443" s="105"/>
      <c r="L443" s="26"/>
      <c r="M443" s="26"/>
    </row>
    <row r="444" spans="1:13" s="27" customFormat="1" hidden="1" x14ac:dyDescent="0.2">
      <c r="A444" s="97" t="str">
        <f t="shared" si="6"/>
        <v>406180</v>
      </c>
      <c r="B444" s="232"/>
      <c r="C444" s="232">
        <v>406</v>
      </c>
      <c r="D444" s="232">
        <v>180</v>
      </c>
      <c r="E444" s="109">
        <v>778</v>
      </c>
      <c r="F444" s="235">
        <v>610</v>
      </c>
      <c r="G444" s="238">
        <v>1015</v>
      </c>
      <c r="H444" s="238">
        <v>1218</v>
      </c>
      <c r="I444" s="238">
        <v>2030</v>
      </c>
      <c r="J444" s="105"/>
      <c r="K444" s="105"/>
      <c r="L444" s="26"/>
      <c r="M444" s="26"/>
    </row>
    <row r="445" spans="1:13" s="27" customFormat="1" hidden="1" x14ac:dyDescent="0.2">
      <c r="A445" s="97" t="str">
        <f t="shared" si="6"/>
        <v>426180</v>
      </c>
      <c r="B445" s="232"/>
      <c r="C445" s="232">
        <v>426</v>
      </c>
      <c r="D445" s="232">
        <v>180</v>
      </c>
      <c r="E445" s="109">
        <v>802</v>
      </c>
      <c r="F445" s="235">
        <v>610</v>
      </c>
      <c r="G445" s="238">
        <v>1065</v>
      </c>
      <c r="H445" s="238">
        <v>1278</v>
      </c>
      <c r="I445" s="238">
        <v>2130</v>
      </c>
      <c r="J445" s="105"/>
      <c r="K445" s="105"/>
      <c r="L445" s="26"/>
      <c r="M445" s="26"/>
    </row>
    <row r="446" spans="1:13" s="27" customFormat="1" hidden="1" x14ac:dyDescent="0.2">
      <c r="A446" s="97" t="str">
        <f t="shared" si="6"/>
        <v>508180</v>
      </c>
      <c r="B446" s="232"/>
      <c r="C446" s="232">
        <v>508</v>
      </c>
      <c r="D446" s="232">
        <v>180</v>
      </c>
      <c r="E446" s="109">
        <v>882</v>
      </c>
      <c r="F446" s="235">
        <v>762</v>
      </c>
      <c r="G446" s="238">
        <v>1270</v>
      </c>
      <c r="H446" s="238">
        <v>1524</v>
      </c>
      <c r="I446" s="238">
        <v>2540</v>
      </c>
      <c r="J446" s="105"/>
      <c r="K446" s="105"/>
      <c r="L446" s="26"/>
      <c r="M446" s="26"/>
    </row>
    <row r="447" spans="1:13" s="27" customFormat="1" hidden="1" x14ac:dyDescent="0.2">
      <c r="A447" s="97" t="str">
        <f t="shared" si="6"/>
        <v>533180</v>
      </c>
      <c r="B447" s="232"/>
      <c r="C447" s="232">
        <v>533</v>
      </c>
      <c r="D447" s="232">
        <v>180</v>
      </c>
      <c r="E447" s="109">
        <v>912</v>
      </c>
      <c r="F447" s="235">
        <v>762</v>
      </c>
      <c r="G447" s="238">
        <v>1332.5</v>
      </c>
      <c r="H447" s="238">
        <v>1599</v>
      </c>
      <c r="I447" s="238">
        <v>2665</v>
      </c>
      <c r="J447" s="105"/>
      <c r="K447" s="105"/>
      <c r="L447" s="26"/>
      <c r="M447" s="26"/>
    </row>
    <row r="448" spans="1:13" s="27" customFormat="1" hidden="1" x14ac:dyDescent="0.2">
      <c r="A448" s="97" t="str">
        <f t="shared" si="6"/>
        <v>612180</v>
      </c>
      <c r="B448" s="232"/>
      <c r="C448" s="232">
        <v>612</v>
      </c>
      <c r="D448" s="232">
        <v>180</v>
      </c>
      <c r="E448" s="109">
        <v>986</v>
      </c>
      <c r="F448" s="235">
        <v>914</v>
      </c>
      <c r="G448" s="238">
        <v>1530</v>
      </c>
      <c r="H448" s="238">
        <v>1836</v>
      </c>
      <c r="I448" s="238">
        <v>3060</v>
      </c>
      <c r="J448" s="105"/>
      <c r="K448" s="105"/>
      <c r="L448" s="26"/>
      <c r="M448" s="26"/>
    </row>
    <row r="449" spans="1:13" s="27" customFormat="1" hidden="1" x14ac:dyDescent="0.2">
      <c r="A449" s="97" t="str">
        <f t="shared" si="6"/>
        <v>630180</v>
      </c>
      <c r="B449" s="232"/>
      <c r="C449" s="232">
        <v>630</v>
      </c>
      <c r="D449" s="232">
        <v>180</v>
      </c>
      <c r="E449" s="109">
        <v>1012</v>
      </c>
      <c r="F449" s="235">
        <v>914</v>
      </c>
      <c r="G449" s="238">
        <v>1575</v>
      </c>
      <c r="H449" s="238">
        <v>1890</v>
      </c>
      <c r="I449" s="238">
        <v>3150</v>
      </c>
      <c r="J449" s="105"/>
      <c r="K449" s="105"/>
      <c r="L449" s="26"/>
      <c r="M449" s="26"/>
    </row>
    <row r="450" spans="1:13" s="27" customFormat="1" hidden="1" x14ac:dyDescent="0.2">
      <c r="A450" s="97" t="str">
        <f t="shared" si="6"/>
        <v>714180</v>
      </c>
      <c r="B450" s="232"/>
      <c r="C450" s="232">
        <v>714</v>
      </c>
      <c r="D450" s="232">
        <v>180</v>
      </c>
      <c r="E450" s="109">
        <v>1092</v>
      </c>
      <c r="F450" s="235">
        <v>1070</v>
      </c>
      <c r="G450" s="238">
        <v>1785</v>
      </c>
      <c r="H450" s="238">
        <v>2142</v>
      </c>
      <c r="I450" s="238">
        <v>3570</v>
      </c>
      <c r="J450" s="105"/>
      <c r="K450" s="105"/>
      <c r="L450" s="26"/>
      <c r="M450" s="26"/>
    </row>
    <row r="451" spans="1:13" s="27" customFormat="1" hidden="1" x14ac:dyDescent="0.2">
      <c r="A451" s="97" t="str">
        <f t="shared" si="6"/>
        <v>813180</v>
      </c>
      <c r="B451" s="232"/>
      <c r="C451" s="232">
        <v>813</v>
      </c>
      <c r="D451" s="232">
        <v>180</v>
      </c>
      <c r="E451" s="109">
        <v>1196</v>
      </c>
      <c r="F451" s="235">
        <v>1220</v>
      </c>
      <c r="G451" s="238">
        <v>2032.5</v>
      </c>
      <c r="H451" s="238">
        <v>2439</v>
      </c>
      <c r="I451" s="238">
        <v>4065</v>
      </c>
      <c r="J451" s="105"/>
      <c r="K451" s="105"/>
      <c r="L451" s="26"/>
      <c r="M451" s="26"/>
    </row>
    <row r="452" spans="1:13" s="27" customFormat="1" hidden="1" x14ac:dyDescent="0.2">
      <c r="A452" s="97" t="str">
        <f t="shared" si="6"/>
        <v>914180</v>
      </c>
      <c r="B452" s="232"/>
      <c r="C452" s="232">
        <v>914</v>
      </c>
      <c r="D452" s="232">
        <v>180</v>
      </c>
      <c r="E452" s="109">
        <v>1294</v>
      </c>
      <c r="F452" s="235">
        <v>1370</v>
      </c>
      <c r="G452" s="238">
        <v>2285</v>
      </c>
      <c r="H452" s="238">
        <v>2742</v>
      </c>
      <c r="I452" s="238">
        <v>4570</v>
      </c>
      <c r="J452" s="105"/>
      <c r="K452" s="105"/>
      <c r="L452" s="26"/>
      <c r="M452" s="26"/>
    </row>
    <row r="453" spans="1:13" s="27" customFormat="1" hidden="1" x14ac:dyDescent="0.2">
      <c r="A453" s="97" t="str">
        <f t="shared" si="6"/>
        <v>1016180</v>
      </c>
      <c r="B453" s="232"/>
      <c r="C453" s="232">
        <v>1016</v>
      </c>
      <c r="D453" s="232">
        <v>180</v>
      </c>
      <c r="E453" s="109">
        <v>1396</v>
      </c>
      <c r="F453" s="235">
        <v>1525</v>
      </c>
      <c r="G453" s="238">
        <v>2540</v>
      </c>
      <c r="H453" s="238">
        <v>3048</v>
      </c>
      <c r="I453" s="238">
        <v>5080</v>
      </c>
      <c r="J453" s="105"/>
      <c r="K453" s="105"/>
      <c r="L453" s="26"/>
      <c r="M453" s="26"/>
    </row>
    <row r="454" spans="1:13" s="27" customFormat="1" hidden="1" x14ac:dyDescent="0.2">
      <c r="A454" s="97" t="str">
        <f t="shared" si="6"/>
        <v>012200</v>
      </c>
      <c r="B454" s="232"/>
      <c r="C454" s="232">
        <v>12</v>
      </c>
      <c r="D454" s="232">
        <v>200</v>
      </c>
      <c r="E454" s="109">
        <v>424</v>
      </c>
      <c r="F454" s="235">
        <v>270</v>
      </c>
      <c r="G454" s="238">
        <v>270</v>
      </c>
      <c r="H454" s="238">
        <v>270</v>
      </c>
      <c r="I454" s="238">
        <v>270</v>
      </c>
      <c r="J454" s="105"/>
      <c r="K454" s="105"/>
      <c r="L454" s="26"/>
      <c r="M454" s="26"/>
    </row>
    <row r="455" spans="1:13" s="27" customFormat="1" hidden="1" x14ac:dyDescent="0.2">
      <c r="A455" s="97" t="str">
        <f t="shared" si="6"/>
        <v>015200</v>
      </c>
      <c r="B455" s="232"/>
      <c r="C455" s="232">
        <v>15</v>
      </c>
      <c r="D455" s="232">
        <v>200</v>
      </c>
      <c r="E455" s="109">
        <v>424</v>
      </c>
      <c r="F455" s="235">
        <v>270</v>
      </c>
      <c r="G455" s="238">
        <v>270</v>
      </c>
      <c r="H455" s="238">
        <v>270</v>
      </c>
      <c r="I455" s="238">
        <v>270</v>
      </c>
      <c r="J455" s="105"/>
      <c r="K455" s="105"/>
      <c r="L455" s="26"/>
      <c r="M455" s="26"/>
    </row>
    <row r="456" spans="1:13" s="27" customFormat="1" hidden="1" x14ac:dyDescent="0.2">
      <c r="A456" s="97" t="str">
        <f t="shared" si="6"/>
        <v>018200</v>
      </c>
      <c r="B456" s="232"/>
      <c r="C456" s="232">
        <v>18</v>
      </c>
      <c r="D456" s="232">
        <v>200</v>
      </c>
      <c r="E456" s="109">
        <v>436</v>
      </c>
      <c r="F456" s="235">
        <v>270</v>
      </c>
      <c r="G456" s="238">
        <v>270</v>
      </c>
      <c r="H456" s="238">
        <v>270</v>
      </c>
      <c r="I456" s="238">
        <v>270</v>
      </c>
      <c r="J456" s="105"/>
      <c r="K456" s="105"/>
      <c r="L456" s="26"/>
      <c r="M456" s="26"/>
    </row>
    <row r="457" spans="1:13" s="27" customFormat="1" hidden="1" x14ac:dyDescent="0.2">
      <c r="A457" s="97" t="str">
        <f t="shared" si="6"/>
        <v>022200</v>
      </c>
      <c r="B457" s="232"/>
      <c r="C457" s="232">
        <v>22</v>
      </c>
      <c r="D457" s="232">
        <v>200</v>
      </c>
      <c r="E457" s="109">
        <v>436</v>
      </c>
      <c r="F457" s="235">
        <v>270</v>
      </c>
      <c r="G457" s="238">
        <v>270</v>
      </c>
      <c r="H457" s="238">
        <v>270</v>
      </c>
      <c r="I457" s="238">
        <v>270</v>
      </c>
      <c r="J457" s="105"/>
      <c r="K457" s="105"/>
      <c r="L457" s="26"/>
      <c r="M457" s="26"/>
    </row>
    <row r="458" spans="1:13" s="27" customFormat="1" hidden="1" x14ac:dyDescent="0.2">
      <c r="A458" s="97" t="str">
        <f t="shared" si="6"/>
        <v>028200</v>
      </c>
      <c r="B458" s="232"/>
      <c r="C458" s="232">
        <v>28</v>
      </c>
      <c r="D458" s="232">
        <v>200</v>
      </c>
      <c r="E458" s="109">
        <v>451</v>
      </c>
      <c r="F458" s="235">
        <v>275</v>
      </c>
      <c r="G458" s="238">
        <v>275</v>
      </c>
      <c r="H458" s="238">
        <v>275</v>
      </c>
      <c r="I458" s="238">
        <v>275</v>
      </c>
      <c r="J458" s="105"/>
      <c r="K458" s="105"/>
      <c r="L458" s="26"/>
      <c r="M458" s="26"/>
    </row>
    <row r="459" spans="1:13" s="27" customFormat="1" hidden="1" x14ac:dyDescent="0.2">
      <c r="A459" s="97" t="str">
        <f t="shared" si="6"/>
        <v>035200</v>
      </c>
      <c r="B459" s="232"/>
      <c r="C459" s="232">
        <v>35</v>
      </c>
      <c r="D459" s="232">
        <v>200</v>
      </c>
      <c r="E459" s="109">
        <v>451</v>
      </c>
      <c r="F459" s="235">
        <v>275</v>
      </c>
      <c r="G459" s="238">
        <v>275</v>
      </c>
      <c r="H459" s="238">
        <v>275</v>
      </c>
      <c r="I459" s="238">
        <v>275</v>
      </c>
      <c r="J459" s="105"/>
      <c r="K459" s="105"/>
      <c r="L459" s="26"/>
      <c r="M459" s="26"/>
    </row>
    <row r="460" spans="1:13" s="27" customFormat="1" hidden="1" x14ac:dyDescent="0.2">
      <c r="A460" s="97" t="str">
        <f t="shared" si="6"/>
        <v>042200</v>
      </c>
      <c r="B460" s="232"/>
      <c r="C460" s="232">
        <v>42</v>
      </c>
      <c r="D460" s="232">
        <v>200</v>
      </c>
      <c r="E460" s="109">
        <v>464</v>
      </c>
      <c r="F460" s="235">
        <v>280</v>
      </c>
      <c r="G460" s="238">
        <v>280</v>
      </c>
      <c r="H460" s="238">
        <v>280</v>
      </c>
      <c r="I460" s="238">
        <v>280</v>
      </c>
      <c r="J460" s="105"/>
      <c r="K460" s="105"/>
      <c r="L460" s="26"/>
      <c r="M460" s="26"/>
    </row>
    <row r="461" spans="1:13" s="27" customFormat="1" hidden="1" x14ac:dyDescent="0.2">
      <c r="A461" s="97" t="str">
        <f t="shared" si="6"/>
        <v>048200</v>
      </c>
      <c r="B461" s="232"/>
      <c r="C461" s="232">
        <v>48</v>
      </c>
      <c r="D461" s="232">
        <v>200</v>
      </c>
      <c r="E461" s="109">
        <v>464</v>
      </c>
      <c r="F461" s="235">
        <v>280</v>
      </c>
      <c r="G461" s="238">
        <v>280</v>
      </c>
      <c r="H461" s="238">
        <v>280</v>
      </c>
      <c r="I461" s="238">
        <v>280</v>
      </c>
      <c r="J461" s="105"/>
      <c r="K461" s="105"/>
      <c r="L461" s="26"/>
      <c r="M461" s="26"/>
    </row>
    <row r="462" spans="1:13" s="27" customFormat="1" hidden="1" x14ac:dyDescent="0.2">
      <c r="A462" s="97" t="str">
        <f t="shared" si="6"/>
        <v>054200</v>
      </c>
      <c r="B462" s="232"/>
      <c r="C462" s="232">
        <v>54</v>
      </c>
      <c r="D462" s="232">
        <v>200</v>
      </c>
      <c r="E462" s="109">
        <v>478</v>
      </c>
      <c r="F462" s="235">
        <v>290</v>
      </c>
      <c r="G462" s="238">
        <v>290</v>
      </c>
      <c r="H462" s="238">
        <v>290</v>
      </c>
      <c r="I462" s="238">
        <v>290</v>
      </c>
      <c r="J462" s="105"/>
      <c r="K462" s="105"/>
      <c r="L462" s="26"/>
      <c r="M462" s="26"/>
    </row>
    <row r="463" spans="1:13" s="27" customFormat="1" hidden="1" x14ac:dyDescent="0.2">
      <c r="A463" s="97" t="str">
        <f t="shared" si="6"/>
        <v>060200</v>
      </c>
      <c r="B463" s="232"/>
      <c r="C463" s="232">
        <v>60</v>
      </c>
      <c r="D463" s="232">
        <v>200</v>
      </c>
      <c r="E463" s="109">
        <v>478</v>
      </c>
      <c r="F463" s="235">
        <v>290</v>
      </c>
      <c r="G463" s="238">
        <v>290</v>
      </c>
      <c r="H463" s="238">
        <v>290</v>
      </c>
      <c r="I463" s="238">
        <v>290</v>
      </c>
      <c r="J463" s="105"/>
      <c r="K463" s="105"/>
      <c r="L463" s="26"/>
      <c r="M463" s="26"/>
    </row>
    <row r="464" spans="1:13" s="27" customFormat="1" hidden="1" x14ac:dyDescent="0.2">
      <c r="A464" s="97" t="str">
        <f t="shared" si="6"/>
        <v>064200</v>
      </c>
      <c r="B464" s="232"/>
      <c r="C464" s="232">
        <v>64</v>
      </c>
      <c r="D464" s="232">
        <v>200</v>
      </c>
      <c r="E464" s="109">
        <v>491</v>
      </c>
      <c r="F464" s="235">
        <v>300</v>
      </c>
      <c r="G464" s="238">
        <v>300</v>
      </c>
      <c r="H464" s="238">
        <v>300</v>
      </c>
      <c r="I464" s="238">
        <v>320</v>
      </c>
      <c r="J464" s="105"/>
      <c r="K464" s="105"/>
      <c r="L464" s="26"/>
      <c r="M464" s="26"/>
    </row>
    <row r="465" spans="1:13" s="27" customFormat="1" hidden="1" x14ac:dyDescent="0.2">
      <c r="A465" s="97" t="str">
        <f t="shared" si="6"/>
        <v>070200</v>
      </c>
      <c r="B465" s="232"/>
      <c r="C465" s="232">
        <v>70</v>
      </c>
      <c r="D465" s="232">
        <v>200</v>
      </c>
      <c r="E465" s="109">
        <v>491</v>
      </c>
      <c r="F465" s="235">
        <v>300</v>
      </c>
      <c r="G465" s="238">
        <v>300</v>
      </c>
      <c r="H465" s="238">
        <v>300</v>
      </c>
      <c r="I465" s="238">
        <v>350</v>
      </c>
      <c r="J465" s="105"/>
      <c r="K465" s="105"/>
      <c r="L465" s="26"/>
      <c r="M465" s="26"/>
    </row>
    <row r="466" spans="1:13" s="27" customFormat="1" hidden="1" x14ac:dyDescent="0.2">
      <c r="A466" s="97" t="str">
        <f t="shared" si="6"/>
        <v>076200</v>
      </c>
      <c r="B466" s="232"/>
      <c r="C466" s="232">
        <v>76</v>
      </c>
      <c r="D466" s="232">
        <v>200</v>
      </c>
      <c r="E466" s="109">
        <v>504</v>
      </c>
      <c r="F466" s="235">
        <v>300</v>
      </c>
      <c r="G466" s="238">
        <v>300</v>
      </c>
      <c r="H466" s="238">
        <v>300</v>
      </c>
      <c r="I466" s="238">
        <v>380</v>
      </c>
      <c r="J466" s="105"/>
      <c r="K466" s="105"/>
      <c r="L466" s="26"/>
      <c r="M466" s="26"/>
    </row>
    <row r="467" spans="1:13" s="27" customFormat="1" hidden="1" x14ac:dyDescent="0.2">
      <c r="A467" s="97" t="str">
        <f t="shared" si="6"/>
        <v>089200</v>
      </c>
      <c r="B467" s="232"/>
      <c r="C467" s="232">
        <v>89</v>
      </c>
      <c r="D467" s="232">
        <v>200</v>
      </c>
      <c r="E467" s="109">
        <v>504</v>
      </c>
      <c r="F467" s="235">
        <v>300</v>
      </c>
      <c r="G467" s="238">
        <v>300</v>
      </c>
      <c r="H467" s="238">
        <v>300</v>
      </c>
      <c r="I467" s="238">
        <v>445</v>
      </c>
      <c r="J467" s="105"/>
      <c r="K467" s="105"/>
      <c r="L467" s="26"/>
      <c r="M467" s="26"/>
    </row>
    <row r="468" spans="1:13" s="27" customFormat="1" hidden="1" x14ac:dyDescent="0.2">
      <c r="A468" s="97" t="str">
        <f t="shared" si="6"/>
        <v>102200</v>
      </c>
      <c r="B468" s="232"/>
      <c r="C468" s="232">
        <v>102</v>
      </c>
      <c r="D468" s="232">
        <v>200</v>
      </c>
      <c r="E468" s="109">
        <v>517</v>
      </c>
      <c r="F468" s="235">
        <v>310</v>
      </c>
      <c r="G468" s="238">
        <v>310</v>
      </c>
      <c r="H468" s="238">
        <v>310</v>
      </c>
      <c r="I468" s="238">
        <v>510</v>
      </c>
      <c r="J468" s="105"/>
      <c r="K468" s="105"/>
      <c r="L468" s="26"/>
      <c r="M468" s="26"/>
    </row>
    <row r="469" spans="1:13" s="27" customFormat="1" hidden="1" x14ac:dyDescent="0.2">
      <c r="A469" s="97" t="str">
        <f t="shared" si="6"/>
        <v>114200</v>
      </c>
      <c r="B469" s="232"/>
      <c r="C469" s="232">
        <v>114</v>
      </c>
      <c r="D469" s="232">
        <v>200</v>
      </c>
      <c r="E469" s="109">
        <v>530</v>
      </c>
      <c r="F469" s="235">
        <v>320</v>
      </c>
      <c r="G469" s="238">
        <v>320</v>
      </c>
      <c r="H469" s="238">
        <v>342</v>
      </c>
      <c r="I469" s="238">
        <v>570</v>
      </c>
      <c r="J469" s="105"/>
      <c r="K469" s="105"/>
      <c r="L469" s="26"/>
      <c r="M469" s="26"/>
    </row>
    <row r="470" spans="1:13" s="27" customFormat="1" hidden="1" x14ac:dyDescent="0.2">
      <c r="A470" s="97" t="str">
        <f t="shared" si="6"/>
        <v>127200</v>
      </c>
      <c r="B470" s="232"/>
      <c r="C470" s="232">
        <v>127</v>
      </c>
      <c r="D470" s="232">
        <v>200</v>
      </c>
      <c r="E470" s="109">
        <v>542</v>
      </c>
      <c r="F470" s="235">
        <v>325</v>
      </c>
      <c r="G470" s="238">
        <v>325</v>
      </c>
      <c r="H470" s="238">
        <v>381</v>
      </c>
      <c r="I470" s="238">
        <v>635</v>
      </c>
      <c r="J470" s="105"/>
      <c r="K470" s="105"/>
      <c r="L470" s="26"/>
      <c r="M470" s="26"/>
    </row>
    <row r="471" spans="1:13" s="27" customFormat="1" hidden="1" x14ac:dyDescent="0.2">
      <c r="A471" s="97" t="str">
        <f t="shared" si="6"/>
        <v>140200</v>
      </c>
      <c r="B471" s="232"/>
      <c r="C471" s="232">
        <v>140</v>
      </c>
      <c r="D471" s="232">
        <v>200</v>
      </c>
      <c r="E471" s="109">
        <v>556</v>
      </c>
      <c r="F471" s="235">
        <v>330</v>
      </c>
      <c r="G471" s="238">
        <v>330</v>
      </c>
      <c r="H471" s="238">
        <v>420</v>
      </c>
      <c r="I471" s="238">
        <v>700</v>
      </c>
      <c r="J471" s="105"/>
      <c r="K471" s="105"/>
      <c r="L471" s="26"/>
      <c r="M471" s="26"/>
    </row>
    <row r="472" spans="1:13" s="27" customFormat="1" hidden="1" x14ac:dyDescent="0.2">
      <c r="A472" s="97" t="str">
        <f t="shared" si="6"/>
        <v>168200</v>
      </c>
      <c r="B472" s="232"/>
      <c r="C472" s="232">
        <v>168</v>
      </c>
      <c r="D472" s="232">
        <v>200</v>
      </c>
      <c r="E472" s="109">
        <v>582</v>
      </c>
      <c r="F472" s="235">
        <v>340</v>
      </c>
      <c r="G472" s="238">
        <v>420</v>
      </c>
      <c r="H472" s="238">
        <v>504</v>
      </c>
      <c r="I472" s="238">
        <v>840</v>
      </c>
      <c r="J472" s="105"/>
      <c r="K472" s="105"/>
      <c r="L472" s="26"/>
      <c r="M472" s="26"/>
    </row>
    <row r="473" spans="1:13" s="27" customFormat="1" hidden="1" x14ac:dyDescent="0.2">
      <c r="A473" s="97" t="str">
        <f t="shared" si="6"/>
        <v>178200</v>
      </c>
      <c r="B473" s="232"/>
      <c r="C473" s="232">
        <v>178</v>
      </c>
      <c r="D473" s="232">
        <v>200</v>
      </c>
      <c r="E473" s="109">
        <v>592</v>
      </c>
      <c r="F473" s="235">
        <v>345</v>
      </c>
      <c r="G473" s="238">
        <v>445</v>
      </c>
      <c r="H473" s="238">
        <v>534</v>
      </c>
      <c r="I473" s="238">
        <v>890</v>
      </c>
      <c r="J473" s="105"/>
      <c r="K473" s="105"/>
      <c r="L473" s="26"/>
      <c r="M473" s="26"/>
    </row>
    <row r="474" spans="1:13" s="27" customFormat="1" hidden="1" x14ac:dyDescent="0.2">
      <c r="A474" s="97" t="str">
        <f t="shared" si="6"/>
        <v>219200</v>
      </c>
      <c r="B474" s="232"/>
      <c r="C474" s="232">
        <v>219</v>
      </c>
      <c r="D474" s="232">
        <v>200</v>
      </c>
      <c r="E474" s="109">
        <v>635</v>
      </c>
      <c r="F474" s="235">
        <v>375</v>
      </c>
      <c r="G474" s="238">
        <v>547.5</v>
      </c>
      <c r="H474" s="238">
        <v>657</v>
      </c>
      <c r="I474" s="238">
        <v>1095</v>
      </c>
      <c r="J474" s="105"/>
      <c r="K474" s="105"/>
      <c r="L474" s="26"/>
      <c r="M474" s="26"/>
    </row>
    <row r="475" spans="1:13" s="27" customFormat="1" hidden="1" x14ac:dyDescent="0.2">
      <c r="A475" s="97" t="str">
        <f t="shared" si="6"/>
        <v>230200</v>
      </c>
      <c r="B475" s="232"/>
      <c r="C475" s="232">
        <v>230</v>
      </c>
      <c r="D475" s="232">
        <v>200</v>
      </c>
      <c r="E475" s="109">
        <v>647</v>
      </c>
      <c r="F475" s="235">
        <v>380</v>
      </c>
      <c r="G475" s="238">
        <v>575</v>
      </c>
      <c r="H475" s="238">
        <v>690</v>
      </c>
      <c r="I475" s="238">
        <v>1150</v>
      </c>
      <c r="J475" s="105"/>
      <c r="K475" s="105"/>
      <c r="L475" s="26"/>
      <c r="M475" s="26"/>
    </row>
    <row r="476" spans="1:13" s="27" customFormat="1" hidden="1" x14ac:dyDescent="0.2">
      <c r="A476" s="97" t="str">
        <f t="shared" si="6"/>
        <v>273200</v>
      </c>
      <c r="B476" s="232"/>
      <c r="C476" s="232">
        <v>273</v>
      </c>
      <c r="D476" s="232">
        <v>200</v>
      </c>
      <c r="E476" s="109">
        <v>687</v>
      </c>
      <c r="F476" s="235">
        <v>381</v>
      </c>
      <c r="G476" s="238">
        <v>682.5</v>
      </c>
      <c r="H476" s="238">
        <v>819</v>
      </c>
      <c r="I476" s="238">
        <v>1365</v>
      </c>
      <c r="J476" s="105"/>
      <c r="K476" s="105"/>
      <c r="L476" s="26"/>
      <c r="M476" s="26"/>
    </row>
    <row r="477" spans="1:13" s="27" customFormat="1" hidden="1" x14ac:dyDescent="0.2">
      <c r="A477" s="97" t="str">
        <f t="shared" si="6"/>
        <v>289200</v>
      </c>
      <c r="B477" s="232"/>
      <c r="C477" s="232">
        <v>289</v>
      </c>
      <c r="D477" s="232">
        <v>200</v>
      </c>
      <c r="E477" s="109">
        <v>702</v>
      </c>
      <c r="F477" s="235">
        <v>381</v>
      </c>
      <c r="G477" s="238">
        <v>722.5</v>
      </c>
      <c r="H477" s="238">
        <v>867</v>
      </c>
      <c r="I477" s="238">
        <v>1445</v>
      </c>
      <c r="J477" s="105"/>
      <c r="K477" s="105"/>
      <c r="L477" s="26"/>
      <c r="M477" s="26"/>
    </row>
    <row r="478" spans="1:13" s="27" customFormat="1" hidden="1" x14ac:dyDescent="0.2">
      <c r="A478" s="97" t="str">
        <f t="shared" si="6"/>
        <v>324200</v>
      </c>
      <c r="B478" s="232"/>
      <c r="C478" s="232">
        <v>324</v>
      </c>
      <c r="D478" s="232">
        <v>200</v>
      </c>
      <c r="E478" s="109">
        <v>742</v>
      </c>
      <c r="F478" s="235">
        <v>457</v>
      </c>
      <c r="G478" s="238">
        <v>810</v>
      </c>
      <c r="H478" s="238">
        <v>972</v>
      </c>
      <c r="I478" s="238">
        <v>1620</v>
      </c>
      <c r="J478" s="105"/>
      <c r="K478" s="105"/>
      <c r="L478" s="26"/>
      <c r="M478" s="26"/>
    </row>
    <row r="479" spans="1:13" s="27" customFormat="1" hidden="1" x14ac:dyDescent="0.2">
      <c r="A479" s="97" t="str">
        <f t="shared" si="6"/>
        <v>356200</v>
      </c>
      <c r="B479" s="232"/>
      <c r="C479" s="232">
        <v>356</v>
      </c>
      <c r="D479" s="232">
        <v>200</v>
      </c>
      <c r="E479" s="109">
        <v>768</v>
      </c>
      <c r="F479" s="235">
        <v>533</v>
      </c>
      <c r="G479" s="238">
        <v>890</v>
      </c>
      <c r="H479" s="238">
        <v>1068</v>
      </c>
      <c r="I479" s="238">
        <v>1780</v>
      </c>
      <c r="J479" s="105"/>
      <c r="K479" s="105"/>
      <c r="L479" s="26"/>
      <c r="M479" s="26"/>
    </row>
    <row r="480" spans="1:13" s="27" customFormat="1" hidden="1" x14ac:dyDescent="0.2">
      <c r="A480" s="97" t="str">
        <f t="shared" si="6"/>
        <v>371200</v>
      </c>
      <c r="B480" s="232"/>
      <c r="C480" s="232">
        <v>371</v>
      </c>
      <c r="D480" s="232">
        <v>200</v>
      </c>
      <c r="E480" s="109">
        <v>792</v>
      </c>
      <c r="F480" s="235">
        <v>533</v>
      </c>
      <c r="G480" s="238">
        <v>927.5</v>
      </c>
      <c r="H480" s="238">
        <v>1113</v>
      </c>
      <c r="I480" s="238">
        <v>1855</v>
      </c>
      <c r="J480" s="105"/>
      <c r="K480" s="105"/>
      <c r="L480" s="26"/>
      <c r="M480" s="26"/>
    </row>
    <row r="481" spans="1:13" s="27" customFormat="1" hidden="1" x14ac:dyDescent="0.2">
      <c r="A481" s="97" t="str">
        <f t="shared" si="6"/>
        <v>406200</v>
      </c>
      <c r="B481" s="232"/>
      <c r="C481" s="232">
        <v>406</v>
      </c>
      <c r="D481" s="232">
        <v>200</v>
      </c>
      <c r="E481" s="109">
        <v>831</v>
      </c>
      <c r="F481" s="235">
        <v>610</v>
      </c>
      <c r="G481" s="238">
        <v>1015</v>
      </c>
      <c r="H481" s="238">
        <v>1218</v>
      </c>
      <c r="I481" s="238">
        <v>2030</v>
      </c>
      <c r="J481" s="105"/>
      <c r="K481" s="105"/>
      <c r="L481" s="26"/>
      <c r="M481" s="26"/>
    </row>
    <row r="482" spans="1:13" s="27" customFormat="1" hidden="1" x14ac:dyDescent="0.2">
      <c r="A482" s="97" t="str">
        <f t="shared" si="6"/>
        <v>426200</v>
      </c>
      <c r="B482" s="232"/>
      <c r="C482" s="232">
        <v>426</v>
      </c>
      <c r="D482" s="232">
        <v>200</v>
      </c>
      <c r="E482" s="109">
        <v>842</v>
      </c>
      <c r="F482" s="235">
        <v>610</v>
      </c>
      <c r="G482" s="238">
        <v>1065</v>
      </c>
      <c r="H482" s="238">
        <v>1278</v>
      </c>
      <c r="I482" s="238">
        <v>2130</v>
      </c>
      <c r="J482" s="105"/>
      <c r="K482" s="105"/>
      <c r="L482" s="26"/>
      <c r="M482" s="26"/>
    </row>
    <row r="483" spans="1:13" s="27" customFormat="1" hidden="1" x14ac:dyDescent="0.2">
      <c r="A483" s="97" t="str">
        <f t="shared" si="6"/>
        <v>508200</v>
      </c>
      <c r="B483" s="232"/>
      <c r="C483" s="232">
        <v>508</v>
      </c>
      <c r="D483" s="232">
        <v>200</v>
      </c>
      <c r="E483" s="109">
        <v>922</v>
      </c>
      <c r="F483" s="235">
        <v>762</v>
      </c>
      <c r="G483" s="238">
        <v>1270</v>
      </c>
      <c r="H483" s="238">
        <v>1524</v>
      </c>
      <c r="I483" s="238">
        <v>2540</v>
      </c>
      <c r="J483" s="105"/>
      <c r="K483" s="105"/>
      <c r="L483" s="26"/>
      <c r="M483" s="26"/>
    </row>
    <row r="484" spans="1:13" s="27" customFormat="1" hidden="1" x14ac:dyDescent="0.2">
      <c r="A484" s="97" t="str">
        <f t="shared" si="6"/>
        <v>533200</v>
      </c>
      <c r="B484" s="232"/>
      <c r="C484" s="232">
        <v>533</v>
      </c>
      <c r="D484" s="232">
        <v>200</v>
      </c>
      <c r="E484" s="109">
        <v>940</v>
      </c>
      <c r="F484" s="235">
        <v>762</v>
      </c>
      <c r="G484" s="238">
        <v>1332.5</v>
      </c>
      <c r="H484" s="238">
        <v>1599</v>
      </c>
      <c r="I484" s="238">
        <v>2665</v>
      </c>
      <c r="J484" s="105"/>
      <c r="K484" s="105"/>
      <c r="L484" s="26"/>
      <c r="M484" s="26"/>
    </row>
    <row r="485" spans="1:13" s="27" customFormat="1" hidden="1" x14ac:dyDescent="0.2">
      <c r="A485" s="97" t="str">
        <f t="shared" si="6"/>
        <v>612200</v>
      </c>
      <c r="B485" s="232"/>
      <c r="C485" s="232">
        <v>612</v>
      </c>
      <c r="D485" s="232">
        <v>200</v>
      </c>
      <c r="E485" s="109">
        <v>1026</v>
      </c>
      <c r="F485" s="235">
        <v>914</v>
      </c>
      <c r="G485" s="238">
        <v>1530</v>
      </c>
      <c r="H485" s="238">
        <v>1836</v>
      </c>
      <c r="I485" s="238">
        <v>3060</v>
      </c>
      <c r="J485" s="105"/>
      <c r="K485" s="105"/>
      <c r="L485" s="26"/>
      <c r="M485" s="26"/>
    </row>
    <row r="486" spans="1:13" s="27" customFormat="1" hidden="1" x14ac:dyDescent="0.2">
      <c r="A486" s="97" t="str">
        <f t="shared" si="6"/>
        <v>630200</v>
      </c>
      <c r="B486" s="232"/>
      <c r="C486" s="232">
        <v>630</v>
      </c>
      <c r="D486" s="232">
        <v>200</v>
      </c>
      <c r="E486" s="109">
        <v>1052</v>
      </c>
      <c r="F486" s="235">
        <v>914</v>
      </c>
      <c r="G486" s="238">
        <v>1575</v>
      </c>
      <c r="H486" s="238">
        <v>1890</v>
      </c>
      <c r="I486" s="238">
        <v>3150</v>
      </c>
      <c r="J486" s="105"/>
      <c r="K486" s="105"/>
      <c r="L486" s="26"/>
      <c r="M486" s="26"/>
    </row>
    <row r="487" spans="1:13" s="27" customFormat="1" hidden="1" x14ac:dyDescent="0.2">
      <c r="A487" s="97" t="str">
        <f t="shared" si="6"/>
        <v>714200</v>
      </c>
      <c r="B487" s="232"/>
      <c r="C487" s="232">
        <v>714</v>
      </c>
      <c r="D487" s="232">
        <v>200</v>
      </c>
      <c r="E487" s="109">
        <v>1131</v>
      </c>
      <c r="F487" s="235">
        <v>1070</v>
      </c>
      <c r="G487" s="238">
        <v>1785</v>
      </c>
      <c r="H487" s="238">
        <v>2142</v>
      </c>
      <c r="I487" s="238">
        <v>3570</v>
      </c>
      <c r="J487" s="105"/>
      <c r="K487" s="105"/>
      <c r="L487" s="26"/>
      <c r="M487" s="26"/>
    </row>
    <row r="488" spans="1:13" s="27" customFormat="1" hidden="1" x14ac:dyDescent="0.2">
      <c r="A488" s="97" t="str">
        <f t="shared" si="6"/>
        <v>813200</v>
      </c>
      <c r="B488" s="232"/>
      <c r="C488" s="232">
        <v>813</v>
      </c>
      <c r="D488" s="232">
        <v>200</v>
      </c>
      <c r="E488" s="109">
        <v>1237</v>
      </c>
      <c r="F488" s="235">
        <v>1220</v>
      </c>
      <c r="G488" s="238">
        <v>2032.5</v>
      </c>
      <c r="H488" s="238">
        <v>2439</v>
      </c>
      <c r="I488" s="238">
        <v>4065</v>
      </c>
      <c r="J488" s="105"/>
      <c r="K488" s="105"/>
      <c r="L488" s="26"/>
      <c r="M488" s="26"/>
    </row>
    <row r="489" spans="1:13" s="27" customFormat="1" hidden="1" x14ac:dyDescent="0.2">
      <c r="A489" s="97" t="str">
        <f t="shared" si="6"/>
        <v>914200</v>
      </c>
      <c r="B489" s="232"/>
      <c r="C489" s="232">
        <v>914</v>
      </c>
      <c r="D489" s="232">
        <v>200</v>
      </c>
      <c r="E489" s="109">
        <v>1334</v>
      </c>
      <c r="F489" s="235">
        <v>1370</v>
      </c>
      <c r="G489" s="238">
        <v>2285</v>
      </c>
      <c r="H489" s="238">
        <v>2742</v>
      </c>
      <c r="I489" s="238">
        <v>4570</v>
      </c>
      <c r="J489" s="105"/>
      <c r="K489" s="105"/>
      <c r="L489" s="26"/>
      <c r="M489" s="26"/>
    </row>
    <row r="490" spans="1:13" s="27" customFormat="1" hidden="1" x14ac:dyDescent="0.2">
      <c r="A490" s="97" t="str">
        <f t="shared" si="6"/>
        <v>1016200</v>
      </c>
      <c r="B490" s="232"/>
      <c r="C490" s="232">
        <v>1016</v>
      </c>
      <c r="D490" s="232">
        <v>200</v>
      </c>
      <c r="E490" s="109">
        <v>1436</v>
      </c>
      <c r="F490" s="235">
        <v>1525</v>
      </c>
      <c r="G490" s="238">
        <v>2540</v>
      </c>
      <c r="H490" s="238">
        <v>3048</v>
      </c>
      <c r="I490" s="238">
        <v>5080</v>
      </c>
      <c r="J490" s="105"/>
      <c r="K490" s="105"/>
      <c r="L490" s="26"/>
      <c r="M490" s="26"/>
    </row>
    <row r="491" spans="1:13" s="27" customFormat="1" hidden="1" x14ac:dyDescent="0.2">
      <c r="A491" s="97" t="str">
        <f t="shared" si="6"/>
        <v>012220</v>
      </c>
      <c r="B491" s="232"/>
      <c r="C491" s="232">
        <v>12</v>
      </c>
      <c r="D491" s="232">
        <v>220</v>
      </c>
      <c r="E491" s="109">
        <v>464</v>
      </c>
      <c r="F491" s="235">
        <v>280</v>
      </c>
      <c r="G491" s="238">
        <v>280</v>
      </c>
      <c r="H491" s="238">
        <v>280</v>
      </c>
      <c r="I491" s="238">
        <v>280</v>
      </c>
      <c r="J491" s="105"/>
      <c r="K491" s="105"/>
      <c r="L491" s="26"/>
      <c r="M491" s="26"/>
    </row>
    <row r="492" spans="1:13" s="27" customFormat="1" hidden="1" x14ac:dyDescent="0.2">
      <c r="A492" s="97" t="str">
        <f t="shared" ref="A492:A555" si="7">TEXT(C492,"000")&amp;TEXT(D492,"000")</f>
        <v>015220</v>
      </c>
      <c r="B492" s="232"/>
      <c r="C492" s="232">
        <v>15</v>
      </c>
      <c r="D492" s="232">
        <v>220</v>
      </c>
      <c r="E492" s="109">
        <v>464</v>
      </c>
      <c r="F492" s="235">
        <v>280</v>
      </c>
      <c r="G492" s="238">
        <v>280</v>
      </c>
      <c r="H492" s="238">
        <v>280</v>
      </c>
      <c r="I492" s="238">
        <v>280</v>
      </c>
      <c r="J492" s="105"/>
      <c r="K492" s="105"/>
      <c r="L492" s="26"/>
      <c r="M492" s="26"/>
    </row>
    <row r="493" spans="1:13" s="27" customFormat="1" hidden="1" x14ac:dyDescent="0.2">
      <c r="A493" s="97" t="str">
        <f t="shared" si="7"/>
        <v>018220</v>
      </c>
      <c r="B493" s="232"/>
      <c r="C493" s="232">
        <v>18</v>
      </c>
      <c r="D493" s="232">
        <v>220</v>
      </c>
      <c r="E493" s="109">
        <v>478</v>
      </c>
      <c r="F493" s="235">
        <v>290</v>
      </c>
      <c r="G493" s="238">
        <v>290</v>
      </c>
      <c r="H493" s="238">
        <v>290</v>
      </c>
      <c r="I493" s="238">
        <v>290</v>
      </c>
      <c r="J493" s="105"/>
      <c r="K493" s="105"/>
      <c r="L493" s="26"/>
      <c r="M493" s="26"/>
    </row>
    <row r="494" spans="1:13" s="27" customFormat="1" hidden="1" x14ac:dyDescent="0.2">
      <c r="A494" s="97" t="str">
        <f t="shared" si="7"/>
        <v>022220</v>
      </c>
      <c r="B494" s="232"/>
      <c r="C494" s="232">
        <v>22</v>
      </c>
      <c r="D494" s="232">
        <v>220</v>
      </c>
      <c r="E494" s="109">
        <v>478</v>
      </c>
      <c r="F494" s="235">
        <v>290</v>
      </c>
      <c r="G494" s="238">
        <v>290</v>
      </c>
      <c r="H494" s="238">
        <v>290</v>
      </c>
      <c r="I494" s="238">
        <v>290</v>
      </c>
      <c r="J494" s="105"/>
      <c r="K494" s="105"/>
      <c r="L494" s="26"/>
      <c r="M494" s="26"/>
    </row>
    <row r="495" spans="1:13" s="27" customFormat="1" hidden="1" x14ac:dyDescent="0.2">
      <c r="A495" s="97" t="str">
        <f t="shared" si="7"/>
        <v>028220</v>
      </c>
      <c r="B495" s="232"/>
      <c r="C495" s="232">
        <v>28</v>
      </c>
      <c r="D495" s="232">
        <v>220</v>
      </c>
      <c r="E495" s="109">
        <v>491</v>
      </c>
      <c r="F495" s="235">
        <v>300</v>
      </c>
      <c r="G495" s="238">
        <v>300</v>
      </c>
      <c r="H495" s="238">
        <v>300</v>
      </c>
      <c r="I495" s="238">
        <v>300</v>
      </c>
      <c r="J495" s="105"/>
      <c r="K495" s="105"/>
      <c r="L495" s="26"/>
      <c r="M495" s="26"/>
    </row>
    <row r="496" spans="1:13" s="27" customFormat="1" hidden="1" x14ac:dyDescent="0.2">
      <c r="A496" s="97" t="str">
        <f t="shared" si="7"/>
        <v>035220</v>
      </c>
      <c r="B496" s="232"/>
      <c r="C496" s="232">
        <v>35</v>
      </c>
      <c r="D496" s="232">
        <v>220</v>
      </c>
      <c r="E496" s="109">
        <v>491</v>
      </c>
      <c r="F496" s="235">
        <v>300</v>
      </c>
      <c r="G496" s="238">
        <v>300</v>
      </c>
      <c r="H496" s="238">
        <v>300</v>
      </c>
      <c r="I496" s="238">
        <v>300</v>
      </c>
      <c r="J496" s="105"/>
      <c r="K496" s="105"/>
      <c r="L496" s="26"/>
      <c r="M496" s="26"/>
    </row>
    <row r="497" spans="1:13" s="27" customFormat="1" hidden="1" x14ac:dyDescent="0.2">
      <c r="A497" s="97" t="str">
        <f t="shared" si="7"/>
        <v>042220</v>
      </c>
      <c r="B497" s="232"/>
      <c r="C497" s="232">
        <v>42</v>
      </c>
      <c r="D497" s="232">
        <v>220</v>
      </c>
      <c r="E497" s="109">
        <v>504</v>
      </c>
      <c r="F497" s="235">
        <v>300</v>
      </c>
      <c r="G497" s="238">
        <v>300</v>
      </c>
      <c r="H497" s="238">
        <v>300</v>
      </c>
      <c r="I497" s="238">
        <v>300</v>
      </c>
      <c r="J497" s="105"/>
      <c r="K497" s="105"/>
      <c r="L497" s="26"/>
      <c r="M497" s="26"/>
    </row>
    <row r="498" spans="1:13" s="27" customFormat="1" hidden="1" x14ac:dyDescent="0.2">
      <c r="A498" s="97" t="str">
        <f t="shared" si="7"/>
        <v>048220</v>
      </c>
      <c r="B498" s="232"/>
      <c r="C498" s="232">
        <v>48</v>
      </c>
      <c r="D498" s="232">
        <v>220</v>
      </c>
      <c r="E498" s="109">
        <v>504</v>
      </c>
      <c r="F498" s="235">
        <v>300</v>
      </c>
      <c r="G498" s="238">
        <v>300</v>
      </c>
      <c r="H498" s="238">
        <v>300</v>
      </c>
      <c r="I498" s="238">
        <v>300</v>
      </c>
      <c r="J498" s="105"/>
      <c r="K498" s="105"/>
      <c r="L498" s="26"/>
      <c r="M498" s="26"/>
    </row>
    <row r="499" spans="1:13" s="27" customFormat="1" hidden="1" x14ac:dyDescent="0.2">
      <c r="A499" s="97" t="str">
        <f t="shared" si="7"/>
        <v>054220</v>
      </c>
      <c r="B499" s="232"/>
      <c r="C499" s="232">
        <v>54</v>
      </c>
      <c r="D499" s="232">
        <v>220</v>
      </c>
      <c r="E499" s="109">
        <v>517</v>
      </c>
      <c r="F499" s="235">
        <v>310</v>
      </c>
      <c r="G499" s="238">
        <v>310</v>
      </c>
      <c r="H499" s="238">
        <v>310</v>
      </c>
      <c r="I499" s="238">
        <v>310</v>
      </c>
      <c r="J499" s="105"/>
      <c r="K499" s="105"/>
      <c r="L499" s="26"/>
      <c r="M499" s="26"/>
    </row>
    <row r="500" spans="1:13" s="27" customFormat="1" hidden="1" x14ac:dyDescent="0.2">
      <c r="A500" s="97" t="str">
        <f t="shared" si="7"/>
        <v>060220</v>
      </c>
      <c r="B500" s="232"/>
      <c r="C500" s="232">
        <v>60</v>
      </c>
      <c r="D500" s="232">
        <v>220</v>
      </c>
      <c r="E500" s="109">
        <v>517</v>
      </c>
      <c r="F500" s="235">
        <v>310</v>
      </c>
      <c r="G500" s="238">
        <v>310</v>
      </c>
      <c r="H500" s="238">
        <v>310</v>
      </c>
      <c r="I500" s="238">
        <v>310</v>
      </c>
      <c r="J500" s="105"/>
      <c r="K500" s="105"/>
      <c r="L500" s="26"/>
      <c r="M500" s="26"/>
    </row>
    <row r="501" spans="1:13" s="27" customFormat="1" hidden="1" x14ac:dyDescent="0.2">
      <c r="A501" s="97" t="str">
        <f t="shared" si="7"/>
        <v>064220</v>
      </c>
      <c r="B501" s="232"/>
      <c r="C501" s="232">
        <v>64</v>
      </c>
      <c r="D501" s="232">
        <v>220</v>
      </c>
      <c r="E501" s="109">
        <v>530</v>
      </c>
      <c r="F501" s="235">
        <v>320</v>
      </c>
      <c r="G501" s="238">
        <v>320</v>
      </c>
      <c r="H501" s="238">
        <v>320</v>
      </c>
      <c r="I501" s="238">
        <v>320</v>
      </c>
      <c r="J501" s="105"/>
      <c r="K501" s="105"/>
      <c r="L501" s="26"/>
      <c r="M501" s="26"/>
    </row>
    <row r="502" spans="1:13" s="27" customFormat="1" hidden="1" x14ac:dyDescent="0.2">
      <c r="A502" s="97" t="str">
        <f t="shared" si="7"/>
        <v>070220</v>
      </c>
      <c r="B502" s="232"/>
      <c r="C502" s="232">
        <v>70</v>
      </c>
      <c r="D502" s="232">
        <v>220</v>
      </c>
      <c r="E502" s="109">
        <v>530</v>
      </c>
      <c r="F502" s="235">
        <v>320</v>
      </c>
      <c r="G502" s="238">
        <v>320</v>
      </c>
      <c r="H502" s="238">
        <v>320</v>
      </c>
      <c r="I502" s="238">
        <v>350</v>
      </c>
      <c r="J502" s="105"/>
      <c r="K502" s="105"/>
      <c r="L502" s="26"/>
      <c r="M502" s="26"/>
    </row>
    <row r="503" spans="1:13" s="27" customFormat="1" hidden="1" x14ac:dyDescent="0.2">
      <c r="A503" s="97" t="str">
        <f t="shared" si="7"/>
        <v>076220</v>
      </c>
      <c r="B503" s="232"/>
      <c r="C503" s="232">
        <v>76</v>
      </c>
      <c r="D503" s="232">
        <v>220</v>
      </c>
      <c r="E503" s="109">
        <v>542</v>
      </c>
      <c r="F503" s="235">
        <v>325</v>
      </c>
      <c r="G503" s="238">
        <v>325</v>
      </c>
      <c r="H503" s="238">
        <v>325</v>
      </c>
      <c r="I503" s="238">
        <v>380</v>
      </c>
      <c r="J503" s="105"/>
      <c r="K503" s="105"/>
      <c r="L503" s="26"/>
      <c r="M503" s="26"/>
    </row>
    <row r="504" spans="1:13" s="27" customFormat="1" hidden="1" x14ac:dyDescent="0.2">
      <c r="A504" s="97" t="str">
        <f t="shared" si="7"/>
        <v>089220</v>
      </c>
      <c r="B504" s="232"/>
      <c r="C504" s="232">
        <v>89</v>
      </c>
      <c r="D504" s="232">
        <v>220</v>
      </c>
      <c r="E504" s="109">
        <v>542</v>
      </c>
      <c r="F504" s="235">
        <v>325</v>
      </c>
      <c r="G504" s="238">
        <v>325</v>
      </c>
      <c r="H504" s="238">
        <v>325</v>
      </c>
      <c r="I504" s="238">
        <v>445</v>
      </c>
      <c r="J504" s="105"/>
      <c r="K504" s="105"/>
      <c r="L504" s="26"/>
      <c r="M504" s="26"/>
    </row>
    <row r="505" spans="1:13" s="27" customFormat="1" hidden="1" x14ac:dyDescent="0.2">
      <c r="A505" s="97" t="str">
        <f t="shared" si="7"/>
        <v>102220</v>
      </c>
      <c r="B505" s="232"/>
      <c r="C505" s="232">
        <v>102</v>
      </c>
      <c r="D505" s="232">
        <v>220</v>
      </c>
      <c r="E505" s="109">
        <v>556</v>
      </c>
      <c r="F505" s="235">
        <v>335</v>
      </c>
      <c r="G505" s="238">
        <v>335</v>
      </c>
      <c r="H505" s="238">
        <v>335</v>
      </c>
      <c r="I505" s="238">
        <v>510</v>
      </c>
      <c r="J505" s="105"/>
      <c r="K505" s="105"/>
      <c r="L505" s="26"/>
      <c r="M505" s="26"/>
    </row>
    <row r="506" spans="1:13" s="27" customFormat="1" hidden="1" x14ac:dyDescent="0.2">
      <c r="A506" s="97" t="str">
        <f t="shared" si="7"/>
        <v>114220</v>
      </c>
      <c r="B506" s="232"/>
      <c r="C506" s="232">
        <v>114</v>
      </c>
      <c r="D506" s="232">
        <v>220</v>
      </c>
      <c r="E506" s="109">
        <v>572</v>
      </c>
      <c r="F506" s="235">
        <v>335</v>
      </c>
      <c r="G506" s="238">
        <v>335</v>
      </c>
      <c r="H506" s="238">
        <v>335</v>
      </c>
      <c r="I506" s="238">
        <v>570</v>
      </c>
      <c r="J506" s="105"/>
      <c r="K506" s="105"/>
      <c r="L506" s="26"/>
      <c r="M506" s="26"/>
    </row>
    <row r="507" spans="1:13" s="27" customFormat="1" hidden="1" x14ac:dyDescent="0.2">
      <c r="A507" s="97" t="str">
        <f t="shared" si="7"/>
        <v>127220</v>
      </c>
      <c r="B507" s="232"/>
      <c r="C507" s="232">
        <v>127</v>
      </c>
      <c r="D507" s="232">
        <v>220</v>
      </c>
      <c r="E507" s="109">
        <v>582</v>
      </c>
      <c r="F507" s="235">
        <v>340</v>
      </c>
      <c r="G507" s="238">
        <v>340</v>
      </c>
      <c r="H507" s="238">
        <v>381</v>
      </c>
      <c r="I507" s="238">
        <v>635</v>
      </c>
      <c r="J507" s="105"/>
      <c r="K507" s="105"/>
      <c r="L507" s="26"/>
      <c r="M507" s="26"/>
    </row>
    <row r="508" spans="1:13" s="27" customFormat="1" hidden="1" x14ac:dyDescent="0.2">
      <c r="A508" s="97" t="str">
        <f t="shared" si="7"/>
        <v>140220</v>
      </c>
      <c r="B508" s="232"/>
      <c r="C508" s="232">
        <v>140</v>
      </c>
      <c r="D508" s="232">
        <v>220</v>
      </c>
      <c r="E508" s="109">
        <v>592</v>
      </c>
      <c r="F508" s="235">
        <v>350</v>
      </c>
      <c r="G508" s="238">
        <v>350</v>
      </c>
      <c r="H508" s="238">
        <v>420</v>
      </c>
      <c r="I508" s="238">
        <v>700</v>
      </c>
      <c r="J508" s="105"/>
      <c r="K508" s="105"/>
      <c r="L508" s="26"/>
      <c r="M508" s="26"/>
    </row>
    <row r="509" spans="1:13" s="27" customFormat="1" hidden="1" x14ac:dyDescent="0.2">
      <c r="A509" s="97" t="str">
        <f t="shared" si="7"/>
        <v>168220</v>
      </c>
      <c r="B509" s="232"/>
      <c r="C509" s="232">
        <v>168</v>
      </c>
      <c r="D509" s="232">
        <v>220</v>
      </c>
      <c r="E509" s="109">
        <v>622</v>
      </c>
      <c r="F509" s="235">
        <v>360</v>
      </c>
      <c r="G509" s="238">
        <v>420</v>
      </c>
      <c r="H509" s="238">
        <v>504</v>
      </c>
      <c r="I509" s="238">
        <v>840</v>
      </c>
      <c r="J509" s="105"/>
      <c r="K509" s="105"/>
      <c r="L509" s="26"/>
      <c r="M509" s="26"/>
    </row>
    <row r="510" spans="1:13" s="27" customFormat="1" hidden="1" x14ac:dyDescent="0.2">
      <c r="A510" s="97" t="str">
        <f t="shared" si="7"/>
        <v>178220</v>
      </c>
      <c r="B510" s="232"/>
      <c r="C510" s="232">
        <v>178</v>
      </c>
      <c r="D510" s="232">
        <v>220</v>
      </c>
      <c r="E510" s="109">
        <v>635</v>
      </c>
      <c r="F510" s="235">
        <v>375</v>
      </c>
      <c r="G510" s="238">
        <v>445</v>
      </c>
      <c r="H510" s="238">
        <v>534</v>
      </c>
      <c r="I510" s="238">
        <v>890</v>
      </c>
      <c r="J510" s="105"/>
      <c r="K510" s="105"/>
      <c r="L510" s="26"/>
      <c r="M510" s="26"/>
    </row>
    <row r="511" spans="1:13" s="27" customFormat="1" hidden="1" x14ac:dyDescent="0.2">
      <c r="A511" s="97" t="str">
        <f t="shared" si="7"/>
        <v>219220</v>
      </c>
      <c r="B511" s="232"/>
      <c r="C511" s="232">
        <v>219</v>
      </c>
      <c r="D511" s="232">
        <v>220</v>
      </c>
      <c r="E511" s="109">
        <v>675</v>
      </c>
      <c r="F511" s="235">
        <v>381</v>
      </c>
      <c r="G511" s="238">
        <v>547.5</v>
      </c>
      <c r="H511" s="238">
        <v>657</v>
      </c>
      <c r="I511" s="238">
        <v>1095</v>
      </c>
      <c r="J511" s="105"/>
      <c r="K511" s="105"/>
      <c r="L511" s="26"/>
      <c r="M511" s="26"/>
    </row>
    <row r="512" spans="1:13" s="27" customFormat="1" hidden="1" x14ac:dyDescent="0.2">
      <c r="A512" s="97" t="str">
        <f t="shared" si="7"/>
        <v>230220</v>
      </c>
      <c r="B512" s="232"/>
      <c r="C512" s="232">
        <v>230</v>
      </c>
      <c r="D512" s="232">
        <v>220</v>
      </c>
      <c r="E512" s="109">
        <v>687</v>
      </c>
      <c r="F512" s="235">
        <v>381</v>
      </c>
      <c r="G512" s="238">
        <v>575</v>
      </c>
      <c r="H512" s="238">
        <v>690</v>
      </c>
      <c r="I512" s="238">
        <v>1150</v>
      </c>
      <c r="J512" s="105"/>
      <c r="K512" s="105"/>
      <c r="L512" s="26"/>
      <c r="M512" s="26"/>
    </row>
    <row r="513" spans="1:13" s="27" customFormat="1" hidden="1" x14ac:dyDescent="0.2">
      <c r="A513" s="97" t="str">
        <f t="shared" si="7"/>
        <v>273220</v>
      </c>
      <c r="B513" s="232"/>
      <c r="C513" s="232">
        <v>273</v>
      </c>
      <c r="D513" s="232">
        <v>220</v>
      </c>
      <c r="E513" s="109">
        <v>722</v>
      </c>
      <c r="F513" s="235">
        <v>390</v>
      </c>
      <c r="G513" s="238">
        <v>682.5</v>
      </c>
      <c r="H513" s="238">
        <v>819</v>
      </c>
      <c r="I513" s="238">
        <v>1365</v>
      </c>
      <c r="J513" s="105"/>
      <c r="K513" s="105"/>
      <c r="L513" s="26"/>
      <c r="M513" s="26"/>
    </row>
    <row r="514" spans="1:13" s="27" customFormat="1" hidden="1" x14ac:dyDescent="0.2">
      <c r="A514" s="97" t="str">
        <f t="shared" si="7"/>
        <v>289220</v>
      </c>
      <c r="B514" s="232"/>
      <c r="C514" s="232">
        <v>289</v>
      </c>
      <c r="D514" s="232">
        <v>220</v>
      </c>
      <c r="E514" s="109">
        <v>742</v>
      </c>
      <c r="F514" s="235">
        <v>400</v>
      </c>
      <c r="G514" s="238">
        <v>722.5</v>
      </c>
      <c r="H514" s="238">
        <v>867</v>
      </c>
      <c r="I514" s="238">
        <v>1445</v>
      </c>
      <c r="J514" s="105"/>
      <c r="K514" s="105"/>
      <c r="L514" s="26"/>
      <c r="M514" s="26"/>
    </row>
    <row r="515" spans="1:13" s="27" customFormat="1" hidden="1" x14ac:dyDescent="0.2">
      <c r="A515" s="97" t="str">
        <f t="shared" si="7"/>
        <v>324220</v>
      </c>
      <c r="B515" s="232"/>
      <c r="C515" s="232">
        <v>324</v>
      </c>
      <c r="D515" s="232">
        <v>220</v>
      </c>
      <c r="E515" s="109">
        <v>792</v>
      </c>
      <c r="F515" s="235">
        <v>457</v>
      </c>
      <c r="G515" s="238">
        <v>810</v>
      </c>
      <c r="H515" s="238">
        <v>972</v>
      </c>
      <c r="I515" s="238">
        <v>1620</v>
      </c>
      <c r="J515" s="105"/>
      <c r="K515" s="105"/>
      <c r="L515" s="26"/>
      <c r="M515" s="26"/>
    </row>
    <row r="516" spans="1:13" s="27" customFormat="1" hidden="1" x14ac:dyDescent="0.2">
      <c r="A516" s="97" t="str">
        <f t="shared" si="7"/>
        <v>356220</v>
      </c>
      <c r="B516" s="232"/>
      <c r="C516" s="232">
        <v>356</v>
      </c>
      <c r="D516" s="232">
        <v>220</v>
      </c>
      <c r="E516" s="109">
        <v>802</v>
      </c>
      <c r="F516" s="235">
        <v>533</v>
      </c>
      <c r="G516" s="238">
        <v>890</v>
      </c>
      <c r="H516" s="238">
        <v>1068</v>
      </c>
      <c r="I516" s="238">
        <v>1780</v>
      </c>
      <c r="J516" s="105"/>
      <c r="K516" s="105"/>
      <c r="L516" s="26"/>
      <c r="M516" s="26"/>
    </row>
    <row r="517" spans="1:13" s="27" customFormat="1" hidden="1" x14ac:dyDescent="0.2">
      <c r="A517" s="97" t="str">
        <f t="shared" si="7"/>
        <v>371220</v>
      </c>
      <c r="B517" s="232"/>
      <c r="C517" s="232">
        <v>371</v>
      </c>
      <c r="D517" s="232">
        <v>220</v>
      </c>
      <c r="E517" s="109">
        <v>831</v>
      </c>
      <c r="F517" s="235">
        <v>533</v>
      </c>
      <c r="G517" s="238">
        <v>927.5</v>
      </c>
      <c r="H517" s="238">
        <v>1113</v>
      </c>
      <c r="I517" s="238">
        <v>1855</v>
      </c>
      <c r="J517" s="105"/>
      <c r="K517" s="105"/>
      <c r="L517" s="26"/>
      <c r="M517" s="26"/>
    </row>
    <row r="518" spans="1:13" s="27" customFormat="1" hidden="1" x14ac:dyDescent="0.2">
      <c r="A518" s="97" t="str">
        <f t="shared" si="7"/>
        <v>406220</v>
      </c>
      <c r="B518" s="232"/>
      <c r="C518" s="232">
        <v>406</v>
      </c>
      <c r="D518" s="232">
        <v>220</v>
      </c>
      <c r="E518" s="109">
        <v>872</v>
      </c>
      <c r="F518" s="235">
        <v>610</v>
      </c>
      <c r="G518" s="238">
        <v>1015</v>
      </c>
      <c r="H518" s="238">
        <v>1218</v>
      </c>
      <c r="I518" s="238">
        <v>2030</v>
      </c>
      <c r="J518" s="105"/>
      <c r="K518" s="105"/>
      <c r="L518" s="26"/>
      <c r="M518" s="26"/>
    </row>
    <row r="519" spans="1:13" s="27" customFormat="1" hidden="1" x14ac:dyDescent="0.2">
      <c r="A519" s="97" t="str">
        <f t="shared" si="7"/>
        <v>426220</v>
      </c>
      <c r="B519" s="232"/>
      <c r="C519" s="232">
        <v>426</v>
      </c>
      <c r="D519" s="232">
        <v>220</v>
      </c>
      <c r="E519" s="109">
        <v>882</v>
      </c>
      <c r="F519" s="235">
        <v>610</v>
      </c>
      <c r="G519" s="238">
        <v>1065</v>
      </c>
      <c r="H519" s="238">
        <v>1278</v>
      </c>
      <c r="I519" s="238">
        <v>2130</v>
      </c>
      <c r="J519" s="105"/>
      <c r="K519" s="105"/>
      <c r="L519" s="26"/>
      <c r="M519" s="26"/>
    </row>
    <row r="520" spans="1:13" s="27" customFormat="1" hidden="1" x14ac:dyDescent="0.2">
      <c r="A520" s="97" t="str">
        <f t="shared" si="7"/>
        <v>508220</v>
      </c>
      <c r="B520" s="232"/>
      <c r="C520" s="232">
        <v>508</v>
      </c>
      <c r="D520" s="232">
        <v>220</v>
      </c>
      <c r="E520" s="109">
        <v>962</v>
      </c>
      <c r="F520" s="235">
        <v>762</v>
      </c>
      <c r="G520" s="238">
        <v>1270</v>
      </c>
      <c r="H520" s="238">
        <v>1524</v>
      </c>
      <c r="I520" s="238">
        <v>2540</v>
      </c>
      <c r="J520" s="105"/>
      <c r="K520" s="105"/>
      <c r="L520" s="26"/>
      <c r="M520" s="26"/>
    </row>
    <row r="521" spans="1:13" s="27" customFormat="1" hidden="1" x14ac:dyDescent="0.2">
      <c r="A521" s="97" t="str">
        <f t="shared" si="7"/>
        <v>533220</v>
      </c>
      <c r="B521" s="232"/>
      <c r="C521" s="232">
        <v>533</v>
      </c>
      <c r="D521" s="232">
        <v>220</v>
      </c>
      <c r="E521" s="109">
        <v>986</v>
      </c>
      <c r="F521" s="235">
        <v>762</v>
      </c>
      <c r="G521" s="238">
        <v>1332.5</v>
      </c>
      <c r="H521" s="238">
        <v>1599</v>
      </c>
      <c r="I521" s="238">
        <v>2665</v>
      </c>
      <c r="J521" s="105"/>
      <c r="K521" s="105"/>
      <c r="L521" s="26"/>
      <c r="M521" s="26"/>
    </row>
    <row r="522" spans="1:13" s="27" customFormat="1" hidden="1" x14ac:dyDescent="0.2">
      <c r="A522" s="97" t="str">
        <f t="shared" si="7"/>
        <v>612220</v>
      </c>
      <c r="B522" s="232"/>
      <c r="C522" s="232">
        <v>612</v>
      </c>
      <c r="D522" s="232">
        <v>220</v>
      </c>
      <c r="E522" s="109">
        <v>1067</v>
      </c>
      <c r="F522" s="235">
        <v>914</v>
      </c>
      <c r="G522" s="238">
        <v>1530</v>
      </c>
      <c r="H522" s="238">
        <v>1836</v>
      </c>
      <c r="I522" s="238">
        <v>3060</v>
      </c>
      <c r="J522" s="105"/>
      <c r="K522" s="105"/>
      <c r="L522" s="26"/>
      <c r="M522" s="26"/>
    </row>
    <row r="523" spans="1:13" s="27" customFormat="1" hidden="1" x14ac:dyDescent="0.2">
      <c r="A523" s="97" t="str">
        <f t="shared" si="7"/>
        <v>630220</v>
      </c>
      <c r="B523" s="232"/>
      <c r="C523" s="232">
        <v>630</v>
      </c>
      <c r="D523" s="232">
        <v>220</v>
      </c>
      <c r="E523" s="109">
        <v>1092</v>
      </c>
      <c r="F523" s="235">
        <v>914</v>
      </c>
      <c r="G523" s="238">
        <v>1575</v>
      </c>
      <c r="H523" s="238">
        <v>1890</v>
      </c>
      <c r="I523" s="238">
        <v>3150</v>
      </c>
      <c r="J523" s="105"/>
      <c r="K523" s="105"/>
      <c r="L523" s="26"/>
      <c r="M523" s="26"/>
    </row>
    <row r="524" spans="1:13" s="27" customFormat="1" hidden="1" x14ac:dyDescent="0.2">
      <c r="A524" s="97" t="str">
        <f t="shared" si="7"/>
        <v>714220</v>
      </c>
      <c r="B524" s="232"/>
      <c r="C524" s="232">
        <v>714</v>
      </c>
      <c r="D524" s="232">
        <v>220</v>
      </c>
      <c r="E524" s="109">
        <v>1172</v>
      </c>
      <c r="F524" s="235">
        <v>1070</v>
      </c>
      <c r="G524" s="238">
        <v>1785</v>
      </c>
      <c r="H524" s="238">
        <v>2142</v>
      </c>
      <c r="I524" s="238">
        <v>3570</v>
      </c>
      <c r="J524" s="105"/>
      <c r="K524" s="105"/>
      <c r="L524" s="26"/>
      <c r="M524" s="26"/>
    </row>
    <row r="525" spans="1:13" s="27" customFormat="1" hidden="1" x14ac:dyDescent="0.2">
      <c r="A525" s="97" t="str">
        <f t="shared" si="7"/>
        <v>813220</v>
      </c>
      <c r="B525" s="232"/>
      <c r="C525" s="232">
        <v>813</v>
      </c>
      <c r="D525" s="232">
        <v>220</v>
      </c>
      <c r="E525" s="109">
        <v>1277</v>
      </c>
      <c r="F525" s="235">
        <v>1220</v>
      </c>
      <c r="G525" s="238">
        <v>2032.5</v>
      </c>
      <c r="H525" s="238">
        <v>2439</v>
      </c>
      <c r="I525" s="238">
        <v>4065</v>
      </c>
      <c r="J525" s="105"/>
      <c r="K525" s="105"/>
      <c r="L525" s="26"/>
      <c r="M525" s="26"/>
    </row>
    <row r="526" spans="1:13" s="27" customFormat="1" hidden="1" x14ac:dyDescent="0.2">
      <c r="A526" s="97" t="str">
        <f t="shared" si="7"/>
        <v>914220</v>
      </c>
      <c r="B526" s="232"/>
      <c r="C526" s="232">
        <v>914</v>
      </c>
      <c r="D526" s="232">
        <v>220</v>
      </c>
      <c r="E526" s="109">
        <v>1374</v>
      </c>
      <c r="F526" s="235">
        <v>1370</v>
      </c>
      <c r="G526" s="238">
        <v>2285</v>
      </c>
      <c r="H526" s="238">
        <v>2742</v>
      </c>
      <c r="I526" s="238">
        <v>4570</v>
      </c>
      <c r="J526" s="105"/>
      <c r="K526" s="105"/>
      <c r="L526" s="26"/>
      <c r="M526" s="26"/>
    </row>
    <row r="527" spans="1:13" s="27" customFormat="1" hidden="1" x14ac:dyDescent="0.2">
      <c r="A527" s="97" t="str">
        <f t="shared" si="7"/>
        <v>1016220</v>
      </c>
      <c r="B527" s="232"/>
      <c r="C527" s="232">
        <v>1016</v>
      </c>
      <c r="D527" s="232">
        <v>220</v>
      </c>
      <c r="E527" s="109">
        <v>1476</v>
      </c>
      <c r="F527" s="235">
        <v>1525</v>
      </c>
      <c r="G527" s="238">
        <v>2540</v>
      </c>
      <c r="H527" s="238">
        <v>3048</v>
      </c>
      <c r="I527" s="238">
        <v>5080</v>
      </c>
      <c r="J527" s="105"/>
      <c r="K527" s="105"/>
      <c r="L527" s="26"/>
      <c r="M527" s="26"/>
    </row>
    <row r="528" spans="1:13" s="27" customFormat="1" hidden="1" x14ac:dyDescent="0.2">
      <c r="A528" s="97" t="str">
        <f t="shared" si="7"/>
        <v>012240</v>
      </c>
      <c r="B528" s="232"/>
      <c r="C528" s="232">
        <v>12</v>
      </c>
      <c r="D528" s="232">
        <v>240</v>
      </c>
      <c r="E528" s="109">
        <v>512</v>
      </c>
      <c r="F528" s="235">
        <v>305</v>
      </c>
      <c r="G528" s="238">
        <v>305</v>
      </c>
      <c r="H528" s="238">
        <v>305</v>
      </c>
      <c r="I528" s="238">
        <v>305</v>
      </c>
      <c r="J528" s="105"/>
      <c r="K528" s="105"/>
      <c r="L528" s="26"/>
      <c r="M528" s="26"/>
    </row>
    <row r="529" spans="1:13" s="27" customFormat="1" hidden="1" x14ac:dyDescent="0.2">
      <c r="A529" s="97" t="str">
        <f t="shared" si="7"/>
        <v>015240</v>
      </c>
      <c r="B529" s="232"/>
      <c r="C529" s="232">
        <v>15</v>
      </c>
      <c r="D529" s="232">
        <v>240</v>
      </c>
      <c r="E529" s="109">
        <v>512</v>
      </c>
      <c r="F529" s="235">
        <v>305</v>
      </c>
      <c r="G529" s="238">
        <v>305</v>
      </c>
      <c r="H529" s="238">
        <v>305</v>
      </c>
      <c r="I529" s="238">
        <v>305</v>
      </c>
      <c r="J529" s="105"/>
      <c r="K529" s="105"/>
      <c r="L529" s="26"/>
      <c r="M529" s="26"/>
    </row>
    <row r="530" spans="1:13" s="27" customFormat="1" hidden="1" x14ac:dyDescent="0.2">
      <c r="A530" s="97" t="str">
        <f t="shared" si="7"/>
        <v>018240</v>
      </c>
      <c r="B530" s="232"/>
      <c r="C530" s="232">
        <v>18</v>
      </c>
      <c r="D530" s="232">
        <v>240</v>
      </c>
      <c r="E530" s="109">
        <v>517</v>
      </c>
      <c r="F530" s="235">
        <v>310</v>
      </c>
      <c r="G530" s="238">
        <v>310</v>
      </c>
      <c r="H530" s="238">
        <v>310</v>
      </c>
      <c r="I530" s="238">
        <v>310</v>
      </c>
      <c r="J530" s="105"/>
      <c r="K530" s="105"/>
      <c r="L530" s="26"/>
      <c r="M530" s="26"/>
    </row>
    <row r="531" spans="1:13" s="27" customFormat="1" hidden="1" x14ac:dyDescent="0.2">
      <c r="A531" s="97" t="str">
        <f t="shared" si="7"/>
        <v>022240</v>
      </c>
      <c r="B531" s="232"/>
      <c r="C531" s="232">
        <v>22</v>
      </c>
      <c r="D531" s="232">
        <v>240</v>
      </c>
      <c r="E531" s="109">
        <v>517</v>
      </c>
      <c r="F531" s="235">
        <v>310</v>
      </c>
      <c r="G531" s="238">
        <v>310</v>
      </c>
      <c r="H531" s="238">
        <v>310</v>
      </c>
      <c r="I531" s="238">
        <v>310</v>
      </c>
      <c r="J531" s="105"/>
      <c r="K531" s="105"/>
      <c r="L531" s="26"/>
      <c r="M531" s="26"/>
    </row>
    <row r="532" spans="1:13" s="27" customFormat="1" hidden="1" x14ac:dyDescent="0.2">
      <c r="A532" s="97" t="str">
        <f t="shared" si="7"/>
        <v>028240</v>
      </c>
      <c r="B532" s="232"/>
      <c r="C532" s="232">
        <v>28</v>
      </c>
      <c r="D532" s="232">
        <v>240</v>
      </c>
      <c r="E532" s="109">
        <v>530</v>
      </c>
      <c r="F532" s="235">
        <v>320</v>
      </c>
      <c r="G532" s="238">
        <v>320</v>
      </c>
      <c r="H532" s="238">
        <v>320</v>
      </c>
      <c r="I532" s="238">
        <v>320</v>
      </c>
      <c r="J532" s="105"/>
      <c r="K532" s="105"/>
      <c r="L532" s="26"/>
      <c r="M532" s="26"/>
    </row>
    <row r="533" spans="1:13" s="27" customFormat="1" hidden="1" x14ac:dyDescent="0.2">
      <c r="A533" s="97" t="str">
        <f t="shared" si="7"/>
        <v>035240</v>
      </c>
      <c r="B533" s="232"/>
      <c r="C533" s="232">
        <v>35</v>
      </c>
      <c r="D533" s="232">
        <v>240</v>
      </c>
      <c r="E533" s="109">
        <v>530</v>
      </c>
      <c r="F533" s="235">
        <v>320</v>
      </c>
      <c r="G533" s="238">
        <v>320</v>
      </c>
      <c r="H533" s="238">
        <v>320</v>
      </c>
      <c r="I533" s="238">
        <v>320</v>
      </c>
      <c r="J533" s="105"/>
      <c r="K533" s="105"/>
      <c r="L533" s="26"/>
      <c r="M533" s="26"/>
    </row>
    <row r="534" spans="1:13" s="27" customFormat="1" hidden="1" x14ac:dyDescent="0.2">
      <c r="A534" s="97" t="str">
        <f t="shared" si="7"/>
        <v>042240</v>
      </c>
      <c r="B534" s="232"/>
      <c r="C534" s="232">
        <v>42</v>
      </c>
      <c r="D534" s="232">
        <v>240</v>
      </c>
      <c r="E534" s="109">
        <v>542</v>
      </c>
      <c r="F534" s="235">
        <v>325</v>
      </c>
      <c r="G534" s="238">
        <v>325</v>
      </c>
      <c r="H534" s="238">
        <v>325</v>
      </c>
      <c r="I534" s="238">
        <v>325</v>
      </c>
      <c r="J534" s="105"/>
      <c r="K534" s="105"/>
      <c r="L534" s="26"/>
      <c r="M534" s="26"/>
    </row>
    <row r="535" spans="1:13" s="27" customFormat="1" hidden="1" x14ac:dyDescent="0.2">
      <c r="A535" s="97" t="str">
        <f t="shared" si="7"/>
        <v>048240</v>
      </c>
      <c r="B535" s="232"/>
      <c r="C535" s="232">
        <v>48</v>
      </c>
      <c r="D535" s="232">
        <v>240</v>
      </c>
      <c r="E535" s="109">
        <v>542</v>
      </c>
      <c r="F535" s="235">
        <v>325</v>
      </c>
      <c r="G535" s="238">
        <v>325</v>
      </c>
      <c r="H535" s="238">
        <v>325</v>
      </c>
      <c r="I535" s="238">
        <v>325</v>
      </c>
      <c r="J535" s="105"/>
      <c r="K535" s="105"/>
      <c r="L535" s="26"/>
      <c r="M535" s="26"/>
    </row>
    <row r="536" spans="1:13" s="27" customFormat="1" hidden="1" x14ac:dyDescent="0.2">
      <c r="A536" s="97" t="str">
        <f t="shared" si="7"/>
        <v>054240</v>
      </c>
      <c r="B536" s="232"/>
      <c r="C536" s="232">
        <v>54</v>
      </c>
      <c r="D536" s="232">
        <v>240</v>
      </c>
      <c r="E536" s="109">
        <v>556</v>
      </c>
      <c r="F536" s="235">
        <v>330</v>
      </c>
      <c r="G536" s="238">
        <v>330</v>
      </c>
      <c r="H536" s="238">
        <v>330</v>
      </c>
      <c r="I536" s="238">
        <v>330</v>
      </c>
      <c r="J536" s="105"/>
      <c r="K536" s="105"/>
      <c r="L536" s="26"/>
      <c r="M536" s="26"/>
    </row>
    <row r="537" spans="1:13" s="27" customFormat="1" hidden="1" x14ac:dyDescent="0.2">
      <c r="A537" s="97" t="str">
        <f t="shared" si="7"/>
        <v>060240</v>
      </c>
      <c r="B537" s="232"/>
      <c r="C537" s="232">
        <v>60</v>
      </c>
      <c r="D537" s="232">
        <v>240</v>
      </c>
      <c r="E537" s="109">
        <v>556</v>
      </c>
      <c r="F537" s="235">
        <v>330</v>
      </c>
      <c r="G537" s="238">
        <v>330</v>
      </c>
      <c r="H537" s="238">
        <v>330</v>
      </c>
      <c r="I537" s="238">
        <v>330</v>
      </c>
      <c r="J537" s="105"/>
      <c r="K537" s="105"/>
      <c r="L537" s="26"/>
      <c r="M537" s="26"/>
    </row>
    <row r="538" spans="1:13" s="27" customFormat="1" hidden="1" x14ac:dyDescent="0.2">
      <c r="A538" s="97" t="str">
        <f t="shared" si="7"/>
        <v>064240</v>
      </c>
      <c r="B538" s="232"/>
      <c r="C538" s="232">
        <v>64</v>
      </c>
      <c r="D538" s="232">
        <v>240</v>
      </c>
      <c r="E538" s="109">
        <v>572</v>
      </c>
      <c r="F538" s="235">
        <v>335</v>
      </c>
      <c r="G538" s="238">
        <v>335</v>
      </c>
      <c r="H538" s="238">
        <v>335</v>
      </c>
      <c r="I538" s="238">
        <v>335</v>
      </c>
      <c r="J538" s="105"/>
      <c r="K538" s="105"/>
      <c r="L538" s="26"/>
      <c r="M538" s="26"/>
    </row>
    <row r="539" spans="1:13" s="27" customFormat="1" hidden="1" x14ac:dyDescent="0.2">
      <c r="A539" s="97" t="str">
        <f t="shared" si="7"/>
        <v>070240</v>
      </c>
      <c r="B539" s="232"/>
      <c r="C539" s="232">
        <v>70</v>
      </c>
      <c r="D539" s="232">
        <v>240</v>
      </c>
      <c r="E539" s="109">
        <v>572</v>
      </c>
      <c r="F539" s="235">
        <v>335</v>
      </c>
      <c r="G539" s="238">
        <v>335</v>
      </c>
      <c r="H539" s="238">
        <v>335</v>
      </c>
      <c r="I539" s="238">
        <v>350</v>
      </c>
      <c r="J539" s="105"/>
      <c r="K539" s="105"/>
      <c r="L539" s="26"/>
      <c r="M539" s="26"/>
    </row>
    <row r="540" spans="1:13" s="27" customFormat="1" hidden="1" x14ac:dyDescent="0.2">
      <c r="A540" s="97" t="str">
        <f t="shared" si="7"/>
        <v>076240</v>
      </c>
      <c r="B540" s="232"/>
      <c r="C540" s="232">
        <v>76</v>
      </c>
      <c r="D540" s="232">
        <v>240</v>
      </c>
      <c r="E540" s="109">
        <v>582</v>
      </c>
      <c r="F540" s="235">
        <v>340</v>
      </c>
      <c r="G540" s="238">
        <v>340</v>
      </c>
      <c r="H540" s="238">
        <v>340</v>
      </c>
      <c r="I540" s="238">
        <v>380</v>
      </c>
      <c r="J540" s="105"/>
      <c r="K540" s="105"/>
      <c r="L540" s="26"/>
      <c r="M540" s="26"/>
    </row>
    <row r="541" spans="1:13" s="27" customFormat="1" hidden="1" x14ac:dyDescent="0.2">
      <c r="A541" s="97" t="str">
        <f t="shared" si="7"/>
        <v>089240</v>
      </c>
      <c r="B541" s="232"/>
      <c r="C541" s="232">
        <v>89</v>
      </c>
      <c r="D541" s="232">
        <v>240</v>
      </c>
      <c r="E541" s="109">
        <v>582</v>
      </c>
      <c r="F541" s="235">
        <v>340</v>
      </c>
      <c r="G541" s="238">
        <v>340</v>
      </c>
      <c r="H541" s="238">
        <v>340</v>
      </c>
      <c r="I541" s="238">
        <v>445</v>
      </c>
      <c r="J541" s="105"/>
      <c r="K541" s="105"/>
      <c r="L541" s="26"/>
      <c r="M541" s="26"/>
    </row>
    <row r="542" spans="1:13" s="27" customFormat="1" hidden="1" x14ac:dyDescent="0.2">
      <c r="A542" s="97" t="str">
        <f t="shared" si="7"/>
        <v>102240</v>
      </c>
      <c r="B542" s="232"/>
      <c r="C542" s="232">
        <v>102</v>
      </c>
      <c r="D542" s="232">
        <v>240</v>
      </c>
      <c r="E542" s="109">
        <v>592</v>
      </c>
      <c r="F542" s="235">
        <v>345</v>
      </c>
      <c r="G542" s="238">
        <v>345</v>
      </c>
      <c r="H542" s="238">
        <v>345</v>
      </c>
      <c r="I542" s="238">
        <v>510</v>
      </c>
      <c r="J542" s="105"/>
      <c r="K542" s="105"/>
      <c r="L542" s="26"/>
      <c r="M542" s="26"/>
    </row>
    <row r="543" spans="1:13" s="27" customFormat="1" hidden="1" x14ac:dyDescent="0.2">
      <c r="A543" s="97" t="str">
        <f t="shared" si="7"/>
        <v>114240</v>
      </c>
      <c r="B543" s="232"/>
      <c r="C543" s="232">
        <v>114</v>
      </c>
      <c r="D543" s="232">
        <v>240</v>
      </c>
      <c r="E543" s="109">
        <v>612</v>
      </c>
      <c r="F543" s="235">
        <v>350</v>
      </c>
      <c r="G543" s="238">
        <v>350</v>
      </c>
      <c r="H543" s="238">
        <v>350</v>
      </c>
      <c r="I543" s="238">
        <v>570</v>
      </c>
      <c r="J543" s="105"/>
      <c r="K543" s="105"/>
      <c r="L543" s="26"/>
      <c r="M543" s="26"/>
    </row>
    <row r="544" spans="1:13" s="27" customFormat="1" hidden="1" x14ac:dyDescent="0.2">
      <c r="A544" s="97" t="str">
        <f t="shared" si="7"/>
        <v>127240</v>
      </c>
      <c r="B544" s="232"/>
      <c r="C544" s="232">
        <v>127</v>
      </c>
      <c r="D544" s="232">
        <v>240</v>
      </c>
      <c r="E544" s="109">
        <v>622</v>
      </c>
      <c r="F544" s="235">
        <v>360</v>
      </c>
      <c r="G544" s="238">
        <v>360</v>
      </c>
      <c r="H544" s="238">
        <v>381</v>
      </c>
      <c r="I544" s="238">
        <v>635</v>
      </c>
      <c r="J544" s="105"/>
      <c r="K544" s="105"/>
      <c r="L544" s="26"/>
      <c r="M544" s="26"/>
    </row>
    <row r="545" spans="1:13" s="27" customFormat="1" hidden="1" x14ac:dyDescent="0.2">
      <c r="A545" s="97" t="str">
        <f t="shared" si="7"/>
        <v>140240</v>
      </c>
      <c r="B545" s="232"/>
      <c r="C545" s="232">
        <v>140</v>
      </c>
      <c r="D545" s="232">
        <v>240</v>
      </c>
      <c r="E545" s="109">
        <v>635</v>
      </c>
      <c r="F545" s="235">
        <v>370</v>
      </c>
      <c r="G545" s="238">
        <v>370</v>
      </c>
      <c r="H545" s="238">
        <v>420</v>
      </c>
      <c r="I545" s="238">
        <v>700</v>
      </c>
      <c r="J545" s="105"/>
      <c r="K545" s="105"/>
      <c r="L545" s="26"/>
      <c r="M545" s="26"/>
    </row>
    <row r="546" spans="1:13" s="27" customFormat="1" hidden="1" x14ac:dyDescent="0.2">
      <c r="A546" s="97" t="str">
        <f t="shared" si="7"/>
        <v>168240</v>
      </c>
      <c r="B546" s="232"/>
      <c r="C546" s="232">
        <v>168</v>
      </c>
      <c r="D546" s="232">
        <v>240</v>
      </c>
      <c r="E546" s="109">
        <v>661</v>
      </c>
      <c r="F546" s="235">
        <v>381</v>
      </c>
      <c r="G546" s="238">
        <v>420</v>
      </c>
      <c r="H546" s="238">
        <v>504</v>
      </c>
      <c r="I546" s="238">
        <v>840</v>
      </c>
      <c r="J546" s="105"/>
      <c r="K546" s="105"/>
      <c r="L546" s="26"/>
      <c r="M546" s="26"/>
    </row>
    <row r="547" spans="1:13" s="27" customFormat="1" hidden="1" x14ac:dyDescent="0.2">
      <c r="A547" s="97" t="str">
        <f t="shared" si="7"/>
        <v>178240</v>
      </c>
      <c r="B547" s="232"/>
      <c r="C547" s="232">
        <v>178</v>
      </c>
      <c r="D547" s="232">
        <v>240</v>
      </c>
      <c r="E547" s="109">
        <v>682</v>
      </c>
      <c r="F547" s="235">
        <v>381</v>
      </c>
      <c r="G547" s="238">
        <v>445</v>
      </c>
      <c r="H547" s="238">
        <v>534</v>
      </c>
      <c r="I547" s="238">
        <v>890</v>
      </c>
      <c r="J547" s="105"/>
      <c r="K547" s="105"/>
      <c r="L547" s="26"/>
      <c r="M547" s="26"/>
    </row>
    <row r="548" spans="1:13" s="27" customFormat="1" hidden="1" x14ac:dyDescent="0.2">
      <c r="A548" s="97" t="str">
        <f t="shared" si="7"/>
        <v>219240</v>
      </c>
      <c r="B548" s="232"/>
      <c r="C548" s="232">
        <v>219</v>
      </c>
      <c r="D548" s="232">
        <v>240</v>
      </c>
      <c r="E548" s="109">
        <v>712</v>
      </c>
      <c r="F548" s="235">
        <v>381</v>
      </c>
      <c r="G548" s="238">
        <v>547.5</v>
      </c>
      <c r="H548" s="238">
        <v>657</v>
      </c>
      <c r="I548" s="238">
        <v>1095</v>
      </c>
      <c r="J548" s="105"/>
      <c r="K548" s="105"/>
      <c r="L548" s="26"/>
      <c r="M548" s="26"/>
    </row>
    <row r="549" spans="1:13" s="27" customFormat="1" hidden="1" x14ac:dyDescent="0.2">
      <c r="A549" s="97" t="str">
        <f t="shared" si="7"/>
        <v>230240</v>
      </c>
      <c r="B549" s="232"/>
      <c r="C549" s="232">
        <v>230</v>
      </c>
      <c r="D549" s="232">
        <v>240</v>
      </c>
      <c r="E549" s="109">
        <v>722</v>
      </c>
      <c r="F549" s="235">
        <v>390</v>
      </c>
      <c r="G549" s="238">
        <v>575</v>
      </c>
      <c r="H549" s="238">
        <v>690</v>
      </c>
      <c r="I549" s="238">
        <v>1150</v>
      </c>
      <c r="J549" s="105"/>
      <c r="K549" s="105"/>
      <c r="L549" s="26"/>
      <c r="M549" s="26"/>
    </row>
    <row r="550" spans="1:13" s="27" customFormat="1" hidden="1" x14ac:dyDescent="0.2">
      <c r="A550" s="97" t="str">
        <f t="shared" si="7"/>
        <v>273240</v>
      </c>
      <c r="B550" s="232"/>
      <c r="C550" s="232">
        <v>273</v>
      </c>
      <c r="D550" s="232">
        <v>240</v>
      </c>
      <c r="E550" s="109">
        <v>768</v>
      </c>
      <c r="F550" s="235">
        <v>400</v>
      </c>
      <c r="G550" s="238">
        <v>682.5</v>
      </c>
      <c r="H550" s="238">
        <v>819</v>
      </c>
      <c r="I550" s="238">
        <v>1365</v>
      </c>
      <c r="J550" s="105"/>
      <c r="K550" s="105"/>
      <c r="L550" s="26"/>
      <c r="M550" s="26"/>
    </row>
    <row r="551" spans="1:13" s="27" customFormat="1" hidden="1" x14ac:dyDescent="0.2">
      <c r="A551" s="97" t="str">
        <f t="shared" si="7"/>
        <v>289240</v>
      </c>
      <c r="B551" s="232"/>
      <c r="C551" s="232">
        <v>289</v>
      </c>
      <c r="D551" s="232">
        <v>240</v>
      </c>
      <c r="E551" s="109">
        <v>792</v>
      </c>
      <c r="F551" s="235">
        <v>410</v>
      </c>
      <c r="G551" s="238">
        <v>722.5</v>
      </c>
      <c r="H551" s="238">
        <v>867</v>
      </c>
      <c r="I551" s="238">
        <v>1445</v>
      </c>
      <c r="J551" s="105"/>
      <c r="K551" s="105"/>
      <c r="L551" s="26"/>
      <c r="M551" s="26"/>
    </row>
    <row r="552" spans="1:13" s="27" customFormat="1" hidden="1" x14ac:dyDescent="0.2">
      <c r="A552" s="97" t="str">
        <f t="shared" si="7"/>
        <v>324240</v>
      </c>
      <c r="B552" s="232"/>
      <c r="C552" s="232">
        <v>324</v>
      </c>
      <c r="D552" s="232">
        <v>240</v>
      </c>
      <c r="E552" s="109">
        <v>831</v>
      </c>
      <c r="F552" s="235">
        <v>457</v>
      </c>
      <c r="G552" s="238">
        <v>810</v>
      </c>
      <c r="H552" s="238">
        <v>972</v>
      </c>
      <c r="I552" s="238">
        <v>1620</v>
      </c>
      <c r="J552" s="105"/>
      <c r="K552" s="105"/>
      <c r="L552" s="26"/>
      <c r="M552" s="26"/>
    </row>
    <row r="553" spans="1:13" s="27" customFormat="1" hidden="1" x14ac:dyDescent="0.2">
      <c r="A553" s="97" t="str">
        <f t="shared" si="7"/>
        <v>356240</v>
      </c>
      <c r="B553" s="232"/>
      <c r="C553" s="232">
        <v>356</v>
      </c>
      <c r="D553" s="232">
        <v>240</v>
      </c>
      <c r="E553" s="109">
        <v>842</v>
      </c>
      <c r="F553" s="235">
        <v>533</v>
      </c>
      <c r="G553" s="238">
        <v>890</v>
      </c>
      <c r="H553" s="238">
        <v>1068</v>
      </c>
      <c r="I553" s="238">
        <v>1780</v>
      </c>
      <c r="J553" s="105"/>
      <c r="K553" s="105"/>
      <c r="L553" s="26"/>
      <c r="M553" s="26"/>
    </row>
    <row r="554" spans="1:13" s="27" customFormat="1" hidden="1" x14ac:dyDescent="0.2">
      <c r="A554" s="97" t="str">
        <f t="shared" si="7"/>
        <v>371240</v>
      </c>
      <c r="B554" s="232"/>
      <c r="C554" s="232">
        <v>371</v>
      </c>
      <c r="D554" s="232">
        <v>240</v>
      </c>
      <c r="E554" s="109">
        <v>872</v>
      </c>
      <c r="F554" s="235">
        <v>533</v>
      </c>
      <c r="G554" s="238">
        <v>927.5</v>
      </c>
      <c r="H554" s="238">
        <v>1113</v>
      </c>
      <c r="I554" s="238">
        <v>1855</v>
      </c>
      <c r="J554" s="105"/>
      <c r="K554" s="105"/>
      <c r="L554" s="26"/>
      <c r="M554" s="26"/>
    </row>
    <row r="555" spans="1:13" s="27" customFormat="1" hidden="1" x14ac:dyDescent="0.2">
      <c r="A555" s="97" t="str">
        <f t="shared" si="7"/>
        <v>406240</v>
      </c>
      <c r="B555" s="232"/>
      <c r="C555" s="232">
        <v>406</v>
      </c>
      <c r="D555" s="232">
        <v>240</v>
      </c>
      <c r="E555" s="109">
        <v>912</v>
      </c>
      <c r="F555" s="235">
        <v>610</v>
      </c>
      <c r="G555" s="238">
        <v>1015</v>
      </c>
      <c r="H555" s="238">
        <v>1218</v>
      </c>
      <c r="I555" s="238">
        <v>2030</v>
      </c>
      <c r="J555" s="105"/>
      <c r="K555" s="105"/>
      <c r="L555" s="26"/>
      <c r="M555" s="26"/>
    </row>
    <row r="556" spans="1:13" s="27" customFormat="1" hidden="1" x14ac:dyDescent="0.2">
      <c r="A556" s="97" t="str">
        <f t="shared" ref="A556:A619" si="8">TEXT(C556,"000")&amp;TEXT(D556,"000")</f>
        <v>426240</v>
      </c>
      <c r="B556" s="232"/>
      <c r="C556" s="232">
        <v>426</v>
      </c>
      <c r="D556" s="232">
        <v>240</v>
      </c>
      <c r="E556" s="109">
        <v>922</v>
      </c>
      <c r="F556" s="235">
        <v>610</v>
      </c>
      <c r="G556" s="238">
        <v>1065</v>
      </c>
      <c r="H556" s="238">
        <v>1278</v>
      </c>
      <c r="I556" s="238">
        <v>2130</v>
      </c>
      <c r="J556" s="105"/>
      <c r="K556" s="105"/>
      <c r="L556" s="26"/>
      <c r="M556" s="26"/>
    </row>
    <row r="557" spans="1:13" s="27" customFormat="1" hidden="1" x14ac:dyDescent="0.2">
      <c r="A557" s="97" t="str">
        <f t="shared" si="8"/>
        <v>508240</v>
      </c>
      <c r="B557" s="232"/>
      <c r="C557" s="232">
        <v>508</v>
      </c>
      <c r="D557" s="232">
        <v>240</v>
      </c>
      <c r="E557" s="109">
        <v>1012</v>
      </c>
      <c r="F557" s="235">
        <v>762</v>
      </c>
      <c r="G557" s="238">
        <v>1270</v>
      </c>
      <c r="H557" s="238">
        <v>1524</v>
      </c>
      <c r="I557" s="238">
        <v>2540</v>
      </c>
      <c r="J557" s="105"/>
      <c r="K557" s="105"/>
      <c r="L557" s="26"/>
      <c r="M557" s="26"/>
    </row>
    <row r="558" spans="1:13" s="27" customFormat="1" hidden="1" x14ac:dyDescent="0.2">
      <c r="A558" s="97" t="str">
        <f t="shared" si="8"/>
        <v>533240</v>
      </c>
      <c r="B558" s="232"/>
      <c r="C558" s="232">
        <v>533</v>
      </c>
      <c r="D558" s="232">
        <v>240</v>
      </c>
      <c r="E558" s="109">
        <v>1026</v>
      </c>
      <c r="F558" s="235">
        <v>762</v>
      </c>
      <c r="G558" s="238">
        <v>1332.5</v>
      </c>
      <c r="H558" s="238">
        <v>1599</v>
      </c>
      <c r="I558" s="238">
        <v>2665</v>
      </c>
      <c r="J558" s="105"/>
      <c r="K558" s="105"/>
      <c r="L558" s="26"/>
      <c r="M558" s="26"/>
    </row>
    <row r="559" spans="1:13" s="27" customFormat="1" hidden="1" x14ac:dyDescent="0.2">
      <c r="A559" s="97" t="str">
        <f t="shared" si="8"/>
        <v>612240</v>
      </c>
      <c r="B559" s="232"/>
      <c r="C559" s="232">
        <v>612</v>
      </c>
      <c r="D559" s="232">
        <v>240</v>
      </c>
      <c r="E559" s="109">
        <v>1112</v>
      </c>
      <c r="F559" s="235">
        <v>914</v>
      </c>
      <c r="G559" s="238">
        <v>1530</v>
      </c>
      <c r="H559" s="238">
        <v>1836</v>
      </c>
      <c r="I559" s="238">
        <v>3060</v>
      </c>
      <c r="J559" s="105"/>
      <c r="K559" s="105"/>
      <c r="L559" s="26"/>
      <c r="M559" s="26"/>
    </row>
    <row r="560" spans="1:13" s="27" customFormat="1" hidden="1" x14ac:dyDescent="0.2">
      <c r="A560" s="97" t="str">
        <f t="shared" si="8"/>
        <v>630240</v>
      </c>
      <c r="B560" s="232"/>
      <c r="C560" s="232">
        <v>630</v>
      </c>
      <c r="D560" s="232">
        <v>240</v>
      </c>
      <c r="E560" s="109">
        <v>1131</v>
      </c>
      <c r="F560" s="235">
        <v>914</v>
      </c>
      <c r="G560" s="238">
        <v>1575</v>
      </c>
      <c r="H560" s="238">
        <v>1890</v>
      </c>
      <c r="I560" s="238">
        <v>3150</v>
      </c>
      <c r="J560" s="105"/>
      <c r="K560" s="105"/>
      <c r="L560" s="26"/>
      <c r="M560" s="26"/>
    </row>
    <row r="561" spans="1:13" s="27" customFormat="1" hidden="1" x14ac:dyDescent="0.2">
      <c r="A561" s="97" t="str">
        <f t="shared" si="8"/>
        <v>714240</v>
      </c>
      <c r="B561" s="232"/>
      <c r="C561" s="232">
        <v>714</v>
      </c>
      <c r="D561" s="232">
        <v>240</v>
      </c>
      <c r="E561" s="109">
        <v>1212</v>
      </c>
      <c r="F561" s="235">
        <v>1070</v>
      </c>
      <c r="G561" s="238">
        <v>1785</v>
      </c>
      <c r="H561" s="238">
        <v>2142</v>
      </c>
      <c r="I561" s="238">
        <v>3570</v>
      </c>
      <c r="J561" s="105"/>
      <c r="K561" s="105"/>
      <c r="L561" s="26"/>
      <c r="M561" s="26"/>
    </row>
    <row r="562" spans="1:13" s="27" customFormat="1" hidden="1" x14ac:dyDescent="0.2">
      <c r="A562" s="97" t="str">
        <f t="shared" si="8"/>
        <v>813240</v>
      </c>
      <c r="B562" s="232"/>
      <c r="C562" s="232">
        <v>813</v>
      </c>
      <c r="D562" s="232">
        <v>240</v>
      </c>
      <c r="E562" s="109">
        <v>1317</v>
      </c>
      <c r="F562" s="235">
        <v>1220</v>
      </c>
      <c r="G562" s="238">
        <v>2032.5</v>
      </c>
      <c r="H562" s="238">
        <v>2439</v>
      </c>
      <c r="I562" s="238">
        <v>4065</v>
      </c>
      <c r="J562" s="105"/>
      <c r="K562" s="105"/>
      <c r="L562" s="26"/>
      <c r="M562" s="26"/>
    </row>
    <row r="563" spans="1:13" s="27" customFormat="1" hidden="1" x14ac:dyDescent="0.2">
      <c r="A563" s="97" t="str">
        <f t="shared" si="8"/>
        <v>914240</v>
      </c>
      <c r="B563" s="232"/>
      <c r="C563" s="232">
        <v>914</v>
      </c>
      <c r="D563" s="232">
        <v>240</v>
      </c>
      <c r="E563" s="109">
        <v>1422</v>
      </c>
      <c r="F563" s="235">
        <v>1370</v>
      </c>
      <c r="G563" s="238">
        <v>2285</v>
      </c>
      <c r="H563" s="238">
        <v>2742</v>
      </c>
      <c r="I563" s="238">
        <v>4570</v>
      </c>
      <c r="J563" s="105"/>
      <c r="K563" s="105"/>
      <c r="L563" s="26"/>
      <c r="M563" s="26"/>
    </row>
    <row r="564" spans="1:13" s="27" customFormat="1" hidden="1" x14ac:dyDescent="0.2">
      <c r="A564" s="97" t="str">
        <f t="shared" si="8"/>
        <v>1016240</v>
      </c>
      <c r="B564" s="232"/>
      <c r="C564" s="232">
        <v>1016</v>
      </c>
      <c r="D564" s="232">
        <v>240</v>
      </c>
      <c r="E564" s="109">
        <v>1516</v>
      </c>
      <c r="F564" s="235">
        <v>1525</v>
      </c>
      <c r="G564" s="238">
        <v>2540</v>
      </c>
      <c r="H564" s="238">
        <v>3048</v>
      </c>
      <c r="I564" s="238">
        <v>5080</v>
      </c>
      <c r="J564" s="105"/>
      <c r="K564" s="105"/>
      <c r="L564" s="26"/>
      <c r="M564" s="26"/>
    </row>
    <row r="565" spans="1:13" s="27" customFormat="1" hidden="1" x14ac:dyDescent="0.2">
      <c r="A565" s="97" t="str">
        <f t="shared" si="8"/>
        <v>012260</v>
      </c>
      <c r="B565" s="232"/>
      <c r="C565" s="232">
        <v>12</v>
      </c>
      <c r="D565" s="232">
        <v>260</v>
      </c>
      <c r="E565" s="109">
        <v>542</v>
      </c>
      <c r="F565" s="235">
        <v>320</v>
      </c>
      <c r="G565" s="238">
        <v>320</v>
      </c>
      <c r="H565" s="238">
        <v>320</v>
      </c>
      <c r="I565" s="238">
        <v>320</v>
      </c>
      <c r="J565" s="105"/>
      <c r="K565" s="105"/>
      <c r="L565" s="26"/>
      <c r="M565" s="26"/>
    </row>
    <row r="566" spans="1:13" s="27" customFormat="1" hidden="1" x14ac:dyDescent="0.2">
      <c r="A566" s="97" t="str">
        <f t="shared" si="8"/>
        <v>015260</v>
      </c>
      <c r="B566" s="232"/>
      <c r="C566" s="232">
        <v>15</v>
      </c>
      <c r="D566" s="232">
        <v>260</v>
      </c>
      <c r="E566" s="109">
        <v>542</v>
      </c>
      <c r="F566" s="235">
        <v>320</v>
      </c>
      <c r="G566" s="238">
        <v>320</v>
      </c>
      <c r="H566" s="238">
        <v>320</v>
      </c>
      <c r="I566" s="238">
        <v>320</v>
      </c>
      <c r="J566" s="105"/>
      <c r="K566" s="105"/>
      <c r="L566" s="26"/>
      <c r="M566" s="26"/>
    </row>
    <row r="567" spans="1:13" s="27" customFormat="1" hidden="1" x14ac:dyDescent="0.2">
      <c r="A567" s="97" t="str">
        <f t="shared" si="8"/>
        <v>018260</v>
      </c>
      <c r="B567" s="232"/>
      <c r="C567" s="232">
        <v>18</v>
      </c>
      <c r="D567" s="232">
        <v>260</v>
      </c>
      <c r="E567" s="109">
        <v>542</v>
      </c>
      <c r="F567" s="235">
        <v>325</v>
      </c>
      <c r="G567" s="238">
        <v>325</v>
      </c>
      <c r="H567" s="238">
        <v>325</v>
      </c>
      <c r="I567" s="238">
        <v>325</v>
      </c>
      <c r="J567" s="105"/>
      <c r="K567" s="105"/>
      <c r="L567" s="26"/>
      <c r="M567" s="26"/>
    </row>
    <row r="568" spans="1:13" s="27" customFormat="1" hidden="1" x14ac:dyDescent="0.2">
      <c r="A568" s="97" t="str">
        <f t="shared" si="8"/>
        <v>022260</v>
      </c>
      <c r="B568" s="232"/>
      <c r="C568" s="232">
        <v>22</v>
      </c>
      <c r="D568" s="232">
        <v>260</v>
      </c>
      <c r="E568" s="109">
        <v>556</v>
      </c>
      <c r="F568" s="235">
        <v>325</v>
      </c>
      <c r="G568" s="238">
        <v>325</v>
      </c>
      <c r="H568" s="238">
        <v>325</v>
      </c>
      <c r="I568" s="238">
        <v>325</v>
      </c>
      <c r="J568" s="105"/>
      <c r="K568" s="105"/>
      <c r="L568" s="26"/>
      <c r="M568" s="26"/>
    </row>
    <row r="569" spans="1:13" s="27" customFormat="1" hidden="1" x14ac:dyDescent="0.2">
      <c r="A569" s="97" t="str">
        <f t="shared" si="8"/>
        <v>028260</v>
      </c>
      <c r="B569" s="232"/>
      <c r="C569" s="232">
        <v>28</v>
      </c>
      <c r="D569" s="232">
        <v>260</v>
      </c>
      <c r="E569" s="109">
        <v>556</v>
      </c>
      <c r="F569" s="235">
        <v>330</v>
      </c>
      <c r="G569" s="238">
        <v>330</v>
      </c>
      <c r="H569" s="238">
        <v>330</v>
      </c>
      <c r="I569" s="238">
        <v>330</v>
      </c>
      <c r="J569" s="105"/>
      <c r="K569" s="105"/>
      <c r="L569" s="26"/>
      <c r="M569" s="26"/>
    </row>
    <row r="570" spans="1:13" s="27" customFormat="1" hidden="1" x14ac:dyDescent="0.2">
      <c r="A570" s="97" t="str">
        <f t="shared" si="8"/>
        <v>035260</v>
      </c>
      <c r="B570" s="232"/>
      <c r="C570" s="232">
        <v>35</v>
      </c>
      <c r="D570" s="232">
        <v>260</v>
      </c>
      <c r="E570" s="109">
        <v>568</v>
      </c>
      <c r="F570" s="235">
        <v>330</v>
      </c>
      <c r="G570" s="238">
        <v>330</v>
      </c>
      <c r="H570" s="238">
        <v>330</v>
      </c>
      <c r="I570" s="238">
        <v>330</v>
      </c>
      <c r="J570" s="105"/>
      <c r="K570" s="105"/>
      <c r="L570" s="26"/>
      <c r="M570" s="26"/>
    </row>
    <row r="571" spans="1:13" s="27" customFormat="1" hidden="1" x14ac:dyDescent="0.2">
      <c r="A571" s="97" t="str">
        <f t="shared" si="8"/>
        <v>042260</v>
      </c>
      <c r="B571" s="232"/>
      <c r="C571" s="232">
        <v>42</v>
      </c>
      <c r="D571" s="232">
        <v>260</v>
      </c>
      <c r="E571" s="109">
        <v>572</v>
      </c>
      <c r="F571" s="235">
        <v>335</v>
      </c>
      <c r="G571" s="238">
        <v>335</v>
      </c>
      <c r="H571" s="238">
        <v>335</v>
      </c>
      <c r="I571" s="238">
        <v>335</v>
      </c>
      <c r="J571" s="105"/>
      <c r="K571" s="105"/>
      <c r="L571" s="26"/>
      <c r="M571" s="26"/>
    </row>
    <row r="572" spans="1:13" s="27" customFormat="1" hidden="1" x14ac:dyDescent="0.2">
      <c r="A572" s="97" t="str">
        <f t="shared" si="8"/>
        <v>048260</v>
      </c>
      <c r="B572" s="232"/>
      <c r="C572" s="232">
        <v>48</v>
      </c>
      <c r="D572" s="232">
        <v>260</v>
      </c>
      <c r="E572" s="109">
        <v>572</v>
      </c>
      <c r="F572" s="235">
        <v>335</v>
      </c>
      <c r="G572" s="238">
        <v>335</v>
      </c>
      <c r="H572" s="238">
        <v>335</v>
      </c>
      <c r="I572" s="238">
        <v>335</v>
      </c>
      <c r="J572" s="105"/>
      <c r="K572" s="105"/>
      <c r="L572" s="26"/>
      <c r="M572" s="26"/>
    </row>
    <row r="573" spans="1:13" s="27" customFormat="1" hidden="1" x14ac:dyDescent="0.2">
      <c r="A573" s="97" t="str">
        <f t="shared" si="8"/>
        <v>054260</v>
      </c>
      <c r="B573" s="232"/>
      <c r="C573" s="232">
        <v>54</v>
      </c>
      <c r="D573" s="232">
        <v>260</v>
      </c>
      <c r="E573" s="109">
        <v>592</v>
      </c>
      <c r="F573" s="235">
        <v>345</v>
      </c>
      <c r="G573" s="238">
        <v>345</v>
      </c>
      <c r="H573" s="238">
        <v>345</v>
      </c>
      <c r="I573" s="238">
        <v>345</v>
      </c>
      <c r="J573" s="105"/>
      <c r="K573" s="105"/>
      <c r="L573" s="26"/>
      <c r="M573" s="26"/>
    </row>
    <row r="574" spans="1:13" s="27" customFormat="1" hidden="1" x14ac:dyDescent="0.2">
      <c r="A574" s="97" t="str">
        <f t="shared" si="8"/>
        <v>060260</v>
      </c>
      <c r="B574" s="232"/>
      <c r="C574" s="232">
        <v>60</v>
      </c>
      <c r="D574" s="232">
        <v>260</v>
      </c>
      <c r="E574" s="109">
        <v>592</v>
      </c>
      <c r="F574" s="235">
        <v>345</v>
      </c>
      <c r="G574" s="238">
        <v>345</v>
      </c>
      <c r="H574" s="238">
        <v>345</v>
      </c>
      <c r="I574" s="238">
        <v>345</v>
      </c>
      <c r="J574" s="105"/>
      <c r="K574" s="105"/>
      <c r="L574" s="26"/>
      <c r="M574" s="26"/>
    </row>
    <row r="575" spans="1:13" s="27" customFormat="1" hidden="1" x14ac:dyDescent="0.2">
      <c r="A575" s="97" t="str">
        <f t="shared" si="8"/>
        <v>064260</v>
      </c>
      <c r="B575" s="232"/>
      <c r="C575" s="232">
        <v>64</v>
      </c>
      <c r="D575" s="232">
        <v>260</v>
      </c>
      <c r="E575" s="109">
        <v>612</v>
      </c>
      <c r="F575" s="235">
        <v>350</v>
      </c>
      <c r="G575" s="238">
        <v>350</v>
      </c>
      <c r="H575" s="238">
        <v>350</v>
      </c>
      <c r="I575" s="238">
        <v>350</v>
      </c>
      <c r="J575" s="105"/>
      <c r="K575" s="105"/>
      <c r="L575" s="26"/>
      <c r="M575" s="26"/>
    </row>
    <row r="576" spans="1:13" s="27" customFormat="1" hidden="1" x14ac:dyDescent="0.2">
      <c r="A576" s="97" t="str">
        <f t="shared" si="8"/>
        <v>070260</v>
      </c>
      <c r="B576" s="232"/>
      <c r="C576" s="232">
        <v>70</v>
      </c>
      <c r="D576" s="232">
        <v>260</v>
      </c>
      <c r="E576" s="109">
        <v>612</v>
      </c>
      <c r="F576" s="235">
        <v>350</v>
      </c>
      <c r="G576" s="238">
        <v>350</v>
      </c>
      <c r="H576" s="238">
        <v>350</v>
      </c>
      <c r="I576" s="238">
        <v>350</v>
      </c>
      <c r="J576" s="105"/>
      <c r="K576" s="105"/>
      <c r="L576" s="26"/>
      <c r="M576" s="26"/>
    </row>
    <row r="577" spans="1:13" s="27" customFormat="1" hidden="1" x14ac:dyDescent="0.2">
      <c r="A577" s="97" t="str">
        <f t="shared" si="8"/>
        <v>076260</v>
      </c>
      <c r="B577" s="232"/>
      <c r="C577" s="232">
        <v>76</v>
      </c>
      <c r="D577" s="232">
        <v>260</v>
      </c>
      <c r="E577" s="109">
        <v>622</v>
      </c>
      <c r="F577" s="235">
        <v>360</v>
      </c>
      <c r="G577" s="238">
        <v>360</v>
      </c>
      <c r="H577" s="238">
        <v>360</v>
      </c>
      <c r="I577" s="238">
        <v>380</v>
      </c>
      <c r="J577" s="105"/>
      <c r="K577" s="105"/>
      <c r="L577" s="26"/>
      <c r="M577" s="26"/>
    </row>
    <row r="578" spans="1:13" s="27" customFormat="1" hidden="1" x14ac:dyDescent="0.2">
      <c r="A578" s="97" t="str">
        <f t="shared" si="8"/>
        <v>089260</v>
      </c>
      <c r="B578" s="232"/>
      <c r="C578" s="232">
        <v>89</v>
      </c>
      <c r="D578" s="232">
        <v>260</v>
      </c>
      <c r="E578" s="109">
        <v>622</v>
      </c>
      <c r="F578" s="235">
        <v>360</v>
      </c>
      <c r="G578" s="238">
        <v>360</v>
      </c>
      <c r="H578" s="238">
        <v>360</v>
      </c>
      <c r="I578" s="238">
        <v>445</v>
      </c>
      <c r="J578" s="105"/>
      <c r="K578" s="105"/>
      <c r="L578" s="26"/>
      <c r="M578" s="26"/>
    </row>
    <row r="579" spans="1:13" s="27" customFormat="1" hidden="1" x14ac:dyDescent="0.2">
      <c r="A579" s="97" t="str">
        <f t="shared" si="8"/>
        <v>102260</v>
      </c>
      <c r="B579" s="232"/>
      <c r="C579" s="232">
        <v>102</v>
      </c>
      <c r="D579" s="232">
        <v>260</v>
      </c>
      <c r="E579" s="109">
        <v>642</v>
      </c>
      <c r="F579" s="235">
        <v>370</v>
      </c>
      <c r="G579" s="238">
        <v>370</v>
      </c>
      <c r="H579" s="238">
        <v>370</v>
      </c>
      <c r="I579" s="238">
        <v>510</v>
      </c>
      <c r="J579" s="105"/>
      <c r="K579" s="105"/>
      <c r="L579" s="26"/>
      <c r="M579" s="26"/>
    </row>
    <row r="580" spans="1:13" s="27" customFormat="1" hidden="1" x14ac:dyDescent="0.2">
      <c r="A580" s="97" t="str">
        <f t="shared" si="8"/>
        <v>114260</v>
      </c>
      <c r="B580" s="232"/>
      <c r="C580" s="232">
        <v>114</v>
      </c>
      <c r="D580" s="232">
        <v>260</v>
      </c>
      <c r="E580" s="109">
        <v>661</v>
      </c>
      <c r="F580" s="235">
        <v>380</v>
      </c>
      <c r="G580" s="238">
        <v>380</v>
      </c>
      <c r="H580" s="238">
        <v>380</v>
      </c>
      <c r="I580" s="238">
        <v>570</v>
      </c>
      <c r="J580" s="105"/>
      <c r="K580" s="105"/>
      <c r="L580" s="26"/>
      <c r="M580" s="26"/>
    </row>
    <row r="581" spans="1:13" s="27" customFormat="1" hidden="1" x14ac:dyDescent="0.2">
      <c r="A581" s="97" t="str">
        <f t="shared" si="8"/>
        <v>127260</v>
      </c>
      <c r="B581" s="232"/>
      <c r="C581" s="232">
        <v>127</v>
      </c>
      <c r="D581" s="232">
        <v>260</v>
      </c>
      <c r="E581" s="109">
        <v>675</v>
      </c>
      <c r="F581" s="235">
        <v>381</v>
      </c>
      <c r="G581" s="238">
        <v>381</v>
      </c>
      <c r="H581" s="238">
        <v>381</v>
      </c>
      <c r="I581" s="238">
        <v>635</v>
      </c>
      <c r="J581" s="105"/>
      <c r="K581" s="105"/>
      <c r="L581" s="26"/>
      <c r="M581" s="26"/>
    </row>
    <row r="582" spans="1:13" s="27" customFormat="1" hidden="1" x14ac:dyDescent="0.2">
      <c r="A582" s="97" t="str">
        <f t="shared" si="8"/>
        <v>140260</v>
      </c>
      <c r="B582" s="232"/>
      <c r="C582" s="232">
        <v>140</v>
      </c>
      <c r="D582" s="232">
        <v>260</v>
      </c>
      <c r="E582" s="109">
        <v>682</v>
      </c>
      <c r="F582" s="235">
        <v>381</v>
      </c>
      <c r="G582" s="238">
        <v>381</v>
      </c>
      <c r="H582" s="238">
        <v>420</v>
      </c>
      <c r="I582" s="238">
        <v>700</v>
      </c>
      <c r="J582" s="105"/>
      <c r="K582" s="105"/>
      <c r="L582" s="26"/>
      <c r="M582" s="26"/>
    </row>
    <row r="583" spans="1:13" s="27" customFormat="1" hidden="1" x14ac:dyDescent="0.2">
      <c r="A583" s="97" t="str">
        <f t="shared" si="8"/>
        <v>168260</v>
      </c>
      <c r="B583" s="232"/>
      <c r="C583" s="232">
        <v>168</v>
      </c>
      <c r="D583" s="232">
        <v>260</v>
      </c>
      <c r="E583" s="109">
        <v>702</v>
      </c>
      <c r="F583" s="235">
        <v>381</v>
      </c>
      <c r="G583" s="238">
        <v>420</v>
      </c>
      <c r="H583" s="238">
        <v>504</v>
      </c>
      <c r="I583" s="238">
        <v>840</v>
      </c>
      <c r="J583" s="105"/>
      <c r="K583" s="105"/>
      <c r="L583" s="26"/>
      <c r="M583" s="26"/>
    </row>
    <row r="584" spans="1:13" s="27" customFormat="1" hidden="1" x14ac:dyDescent="0.2">
      <c r="A584" s="97" t="str">
        <f t="shared" si="8"/>
        <v>178260</v>
      </c>
      <c r="B584" s="232"/>
      <c r="C584" s="232">
        <v>178</v>
      </c>
      <c r="D584" s="232">
        <v>260</v>
      </c>
      <c r="E584" s="109">
        <v>712</v>
      </c>
      <c r="F584" s="235">
        <v>385</v>
      </c>
      <c r="G584" s="238">
        <v>445</v>
      </c>
      <c r="H584" s="238">
        <v>534</v>
      </c>
      <c r="I584" s="238">
        <v>890</v>
      </c>
      <c r="J584" s="105"/>
      <c r="K584" s="105"/>
      <c r="L584" s="26"/>
      <c r="M584" s="26"/>
    </row>
    <row r="585" spans="1:13" s="27" customFormat="1" hidden="1" x14ac:dyDescent="0.2">
      <c r="A585" s="97" t="str">
        <f t="shared" si="8"/>
        <v>219260</v>
      </c>
      <c r="B585" s="232"/>
      <c r="C585" s="232">
        <v>219</v>
      </c>
      <c r="D585" s="232">
        <v>260</v>
      </c>
      <c r="E585" s="109">
        <v>752</v>
      </c>
      <c r="F585" s="235">
        <v>400</v>
      </c>
      <c r="G585" s="238">
        <v>547.5</v>
      </c>
      <c r="H585" s="238">
        <v>657</v>
      </c>
      <c r="I585" s="238">
        <v>1095</v>
      </c>
      <c r="J585" s="105"/>
      <c r="K585" s="105"/>
      <c r="L585" s="26"/>
      <c r="M585" s="26"/>
    </row>
    <row r="586" spans="1:13" s="27" customFormat="1" hidden="1" x14ac:dyDescent="0.2">
      <c r="A586" s="97" t="str">
        <f t="shared" si="8"/>
        <v>230260</v>
      </c>
      <c r="B586" s="232"/>
      <c r="C586" s="232">
        <v>230</v>
      </c>
      <c r="D586" s="232">
        <v>260</v>
      </c>
      <c r="E586" s="109">
        <v>768</v>
      </c>
      <c r="F586" s="235">
        <v>400</v>
      </c>
      <c r="G586" s="238">
        <v>575</v>
      </c>
      <c r="H586" s="238">
        <v>690</v>
      </c>
      <c r="I586" s="238">
        <v>1150</v>
      </c>
      <c r="J586" s="105"/>
      <c r="K586" s="105"/>
      <c r="L586" s="26"/>
      <c r="M586" s="26"/>
    </row>
    <row r="587" spans="1:13" s="27" customFormat="1" hidden="1" x14ac:dyDescent="0.2">
      <c r="A587" s="97" t="str">
        <f t="shared" si="8"/>
        <v>273260</v>
      </c>
      <c r="B587" s="232"/>
      <c r="C587" s="232">
        <v>273</v>
      </c>
      <c r="D587" s="232">
        <v>260</v>
      </c>
      <c r="E587" s="109">
        <v>802</v>
      </c>
      <c r="F587" s="235">
        <v>410</v>
      </c>
      <c r="G587" s="238">
        <v>682.5</v>
      </c>
      <c r="H587" s="238">
        <v>819</v>
      </c>
      <c r="I587" s="238">
        <v>1365</v>
      </c>
      <c r="J587" s="105"/>
      <c r="K587" s="105"/>
      <c r="L587" s="26"/>
      <c r="M587" s="26"/>
    </row>
    <row r="588" spans="1:13" s="27" customFormat="1" hidden="1" x14ac:dyDescent="0.2">
      <c r="A588" s="97" t="str">
        <f t="shared" si="8"/>
        <v>289260</v>
      </c>
      <c r="B588" s="232"/>
      <c r="C588" s="232">
        <v>289</v>
      </c>
      <c r="D588" s="232">
        <v>260</v>
      </c>
      <c r="E588" s="109">
        <v>831</v>
      </c>
      <c r="F588" s="235">
        <v>420</v>
      </c>
      <c r="G588" s="238">
        <v>722.5</v>
      </c>
      <c r="H588" s="238">
        <v>867</v>
      </c>
      <c r="I588" s="238">
        <v>1445</v>
      </c>
      <c r="J588" s="105"/>
      <c r="K588" s="105"/>
      <c r="L588" s="26"/>
      <c r="M588" s="26"/>
    </row>
    <row r="589" spans="1:13" s="27" customFormat="1" hidden="1" x14ac:dyDescent="0.2">
      <c r="A589" s="97" t="str">
        <f t="shared" si="8"/>
        <v>324260</v>
      </c>
      <c r="B589" s="232"/>
      <c r="C589" s="232">
        <v>324</v>
      </c>
      <c r="D589" s="232">
        <v>260</v>
      </c>
      <c r="E589" s="109">
        <v>872</v>
      </c>
      <c r="F589" s="235">
        <v>457</v>
      </c>
      <c r="G589" s="238">
        <v>810</v>
      </c>
      <c r="H589" s="238">
        <v>972</v>
      </c>
      <c r="I589" s="238">
        <v>1620</v>
      </c>
      <c r="J589" s="105"/>
      <c r="K589" s="105"/>
      <c r="L589" s="26"/>
      <c r="M589" s="26"/>
    </row>
    <row r="590" spans="1:13" s="27" customFormat="1" hidden="1" x14ac:dyDescent="0.2">
      <c r="A590" s="97" t="str">
        <f t="shared" si="8"/>
        <v>356260</v>
      </c>
      <c r="B590" s="232"/>
      <c r="C590" s="232">
        <v>356</v>
      </c>
      <c r="D590" s="232">
        <v>260</v>
      </c>
      <c r="E590" s="109">
        <v>882</v>
      </c>
      <c r="F590" s="235">
        <v>533</v>
      </c>
      <c r="G590" s="238">
        <v>890</v>
      </c>
      <c r="H590" s="238">
        <v>1068</v>
      </c>
      <c r="I590" s="238">
        <v>1780</v>
      </c>
      <c r="J590" s="105"/>
      <c r="K590" s="105"/>
      <c r="L590" s="26"/>
      <c r="M590" s="26"/>
    </row>
    <row r="591" spans="1:13" s="27" customFormat="1" hidden="1" x14ac:dyDescent="0.2">
      <c r="A591" s="97" t="str">
        <f t="shared" si="8"/>
        <v>371260</v>
      </c>
      <c r="B591" s="232"/>
      <c r="C591" s="232">
        <v>371</v>
      </c>
      <c r="D591" s="232">
        <v>260</v>
      </c>
      <c r="E591" s="109">
        <v>912</v>
      </c>
      <c r="F591" s="235">
        <v>533</v>
      </c>
      <c r="G591" s="238">
        <v>927.5</v>
      </c>
      <c r="H591" s="238">
        <v>1113</v>
      </c>
      <c r="I591" s="238">
        <v>1855</v>
      </c>
      <c r="J591" s="105"/>
      <c r="K591" s="105"/>
      <c r="L591" s="26"/>
      <c r="M591" s="26"/>
    </row>
    <row r="592" spans="1:13" s="27" customFormat="1" hidden="1" x14ac:dyDescent="0.2">
      <c r="A592" s="97" t="str">
        <f t="shared" si="8"/>
        <v>406260</v>
      </c>
      <c r="B592" s="232"/>
      <c r="C592" s="232">
        <v>406</v>
      </c>
      <c r="D592" s="232">
        <v>260</v>
      </c>
      <c r="E592" s="109">
        <v>940</v>
      </c>
      <c r="F592" s="235">
        <v>610</v>
      </c>
      <c r="G592" s="238">
        <v>1015</v>
      </c>
      <c r="H592" s="238">
        <v>1218</v>
      </c>
      <c r="I592" s="238">
        <v>2030</v>
      </c>
      <c r="J592" s="105"/>
      <c r="K592" s="105"/>
      <c r="L592" s="26"/>
      <c r="M592" s="26"/>
    </row>
    <row r="593" spans="1:13" s="27" customFormat="1" hidden="1" x14ac:dyDescent="0.2">
      <c r="A593" s="97" t="str">
        <f t="shared" si="8"/>
        <v>426260</v>
      </c>
      <c r="B593" s="232"/>
      <c r="C593" s="232">
        <v>426</v>
      </c>
      <c r="D593" s="232">
        <v>260</v>
      </c>
      <c r="E593" s="109">
        <v>972</v>
      </c>
      <c r="F593" s="235">
        <v>610</v>
      </c>
      <c r="G593" s="238">
        <v>1065</v>
      </c>
      <c r="H593" s="238">
        <v>1278</v>
      </c>
      <c r="I593" s="238">
        <v>2130</v>
      </c>
      <c r="J593" s="105"/>
      <c r="K593" s="105"/>
      <c r="L593" s="26"/>
      <c r="M593" s="26"/>
    </row>
    <row r="594" spans="1:13" s="27" customFormat="1" hidden="1" x14ac:dyDescent="0.2">
      <c r="A594" s="97" t="str">
        <f t="shared" si="8"/>
        <v>508260</v>
      </c>
      <c r="B594" s="232"/>
      <c r="C594" s="232">
        <v>508</v>
      </c>
      <c r="D594" s="232">
        <v>260</v>
      </c>
      <c r="E594" s="109">
        <v>1052</v>
      </c>
      <c r="F594" s="235">
        <v>762</v>
      </c>
      <c r="G594" s="238">
        <v>1270</v>
      </c>
      <c r="H594" s="238">
        <v>1524</v>
      </c>
      <c r="I594" s="238">
        <v>2540</v>
      </c>
      <c r="J594" s="105"/>
      <c r="K594" s="105"/>
      <c r="L594" s="26"/>
      <c r="M594" s="26"/>
    </row>
    <row r="595" spans="1:13" s="27" customFormat="1" hidden="1" x14ac:dyDescent="0.2">
      <c r="A595" s="97" t="str">
        <f t="shared" si="8"/>
        <v>533260</v>
      </c>
      <c r="B595" s="232"/>
      <c r="C595" s="232">
        <v>533</v>
      </c>
      <c r="D595" s="232">
        <v>260</v>
      </c>
      <c r="E595" s="109">
        <v>1072</v>
      </c>
      <c r="F595" s="235">
        <v>762</v>
      </c>
      <c r="G595" s="238">
        <v>1332.5</v>
      </c>
      <c r="H595" s="238">
        <v>1599</v>
      </c>
      <c r="I595" s="238">
        <v>2665</v>
      </c>
      <c r="J595" s="105"/>
      <c r="K595" s="105"/>
      <c r="L595" s="26"/>
      <c r="M595" s="26"/>
    </row>
    <row r="596" spans="1:13" s="27" customFormat="1" hidden="1" x14ac:dyDescent="0.2">
      <c r="A596" s="97" t="str">
        <f t="shared" si="8"/>
        <v>612260</v>
      </c>
      <c r="B596" s="232"/>
      <c r="C596" s="232">
        <v>612</v>
      </c>
      <c r="D596" s="232">
        <v>260</v>
      </c>
      <c r="E596" s="109">
        <v>1152</v>
      </c>
      <c r="F596" s="235">
        <v>914</v>
      </c>
      <c r="G596" s="238">
        <v>1530</v>
      </c>
      <c r="H596" s="238">
        <v>1836</v>
      </c>
      <c r="I596" s="238">
        <v>3060</v>
      </c>
      <c r="J596" s="105"/>
      <c r="K596" s="105"/>
      <c r="L596" s="26"/>
      <c r="M596" s="26"/>
    </row>
    <row r="597" spans="1:13" s="27" customFormat="1" hidden="1" x14ac:dyDescent="0.2">
      <c r="A597" s="97" t="str">
        <f t="shared" si="8"/>
        <v>630260</v>
      </c>
      <c r="B597" s="232"/>
      <c r="C597" s="232">
        <v>630</v>
      </c>
      <c r="D597" s="232">
        <v>260</v>
      </c>
      <c r="E597" s="109">
        <v>1172</v>
      </c>
      <c r="F597" s="235">
        <v>914</v>
      </c>
      <c r="G597" s="238">
        <v>1575</v>
      </c>
      <c r="H597" s="238">
        <v>1890</v>
      </c>
      <c r="I597" s="238">
        <v>3150</v>
      </c>
      <c r="J597" s="105"/>
      <c r="K597" s="105"/>
      <c r="L597" s="26"/>
      <c r="M597" s="26"/>
    </row>
    <row r="598" spans="1:13" s="27" customFormat="1" hidden="1" x14ac:dyDescent="0.2">
      <c r="A598" s="97" t="str">
        <f t="shared" si="8"/>
        <v>714260</v>
      </c>
      <c r="B598" s="232"/>
      <c r="C598" s="232">
        <v>714</v>
      </c>
      <c r="D598" s="232">
        <v>260</v>
      </c>
      <c r="E598" s="109">
        <v>1252</v>
      </c>
      <c r="F598" s="235">
        <v>1070</v>
      </c>
      <c r="G598" s="238">
        <v>1785</v>
      </c>
      <c r="H598" s="238">
        <v>2142</v>
      </c>
      <c r="I598" s="238">
        <v>3570</v>
      </c>
      <c r="J598" s="105"/>
      <c r="K598" s="105"/>
      <c r="L598" s="26"/>
      <c r="M598" s="26"/>
    </row>
    <row r="599" spans="1:13" s="27" customFormat="1" hidden="1" x14ac:dyDescent="0.2">
      <c r="A599" s="97" t="str">
        <f t="shared" si="8"/>
        <v>813260</v>
      </c>
      <c r="B599" s="232"/>
      <c r="C599" s="232">
        <v>813</v>
      </c>
      <c r="D599" s="232">
        <v>260</v>
      </c>
      <c r="E599" s="109">
        <v>1360</v>
      </c>
      <c r="F599" s="235">
        <v>1220</v>
      </c>
      <c r="G599" s="238">
        <v>2032.5</v>
      </c>
      <c r="H599" s="238">
        <v>2439</v>
      </c>
      <c r="I599" s="238">
        <v>4065</v>
      </c>
      <c r="J599" s="105"/>
      <c r="K599" s="105"/>
      <c r="L599" s="26"/>
      <c r="M599" s="26"/>
    </row>
    <row r="600" spans="1:13" s="27" customFormat="1" hidden="1" x14ac:dyDescent="0.2">
      <c r="A600" s="97" t="str">
        <f t="shared" si="8"/>
        <v>914260</v>
      </c>
      <c r="B600" s="232"/>
      <c r="C600" s="232">
        <v>914</v>
      </c>
      <c r="D600" s="232">
        <v>260</v>
      </c>
      <c r="E600" s="109">
        <v>1454</v>
      </c>
      <c r="F600" s="235">
        <v>1370</v>
      </c>
      <c r="G600" s="238">
        <v>2285</v>
      </c>
      <c r="H600" s="238">
        <v>2742</v>
      </c>
      <c r="I600" s="238">
        <v>4570</v>
      </c>
      <c r="J600" s="105"/>
      <c r="K600" s="105"/>
      <c r="L600" s="26"/>
      <c r="M600" s="26"/>
    </row>
    <row r="601" spans="1:13" s="27" customFormat="1" hidden="1" x14ac:dyDescent="0.2">
      <c r="A601" s="97" t="str">
        <f t="shared" si="8"/>
        <v>1016260</v>
      </c>
      <c r="B601" s="232"/>
      <c r="C601" s="232">
        <v>1016</v>
      </c>
      <c r="D601" s="232">
        <v>260</v>
      </c>
      <c r="E601" s="109">
        <v>1556</v>
      </c>
      <c r="F601" s="235">
        <v>1525</v>
      </c>
      <c r="G601" s="238">
        <v>2540</v>
      </c>
      <c r="H601" s="238">
        <v>3048</v>
      </c>
      <c r="I601" s="238">
        <v>5080</v>
      </c>
      <c r="J601" s="105"/>
      <c r="K601" s="105"/>
      <c r="L601" s="26"/>
      <c r="M601" s="26"/>
    </row>
    <row r="602" spans="1:13" s="27" customFormat="1" hidden="1" x14ac:dyDescent="0.2">
      <c r="A602" s="97" t="str">
        <f t="shared" si="8"/>
        <v>012280</v>
      </c>
      <c r="B602" s="232"/>
      <c r="C602" s="232">
        <v>12</v>
      </c>
      <c r="D602" s="232">
        <v>280</v>
      </c>
      <c r="E602" s="109">
        <v>592</v>
      </c>
      <c r="F602" s="235">
        <v>345</v>
      </c>
      <c r="G602" s="238">
        <v>345</v>
      </c>
      <c r="H602" s="238">
        <v>345</v>
      </c>
      <c r="I602" s="238">
        <v>345</v>
      </c>
      <c r="J602" s="105"/>
      <c r="K602" s="105"/>
      <c r="L602" s="26"/>
      <c r="M602" s="26"/>
    </row>
    <row r="603" spans="1:13" s="27" customFormat="1" hidden="1" x14ac:dyDescent="0.2">
      <c r="A603" s="97" t="str">
        <f t="shared" si="8"/>
        <v>015280</v>
      </c>
      <c r="B603" s="232"/>
      <c r="C603" s="232">
        <v>15</v>
      </c>
      <c r="D603" s="232">
        <v>280</v>
      </c>
      <c r="E603" s="109">
        <v>592</v>
      </c>
      <c r="F603" s="235">
        <v>345</v>
      </c>
      <c r="G603" s="238">
        <v>345</v>
      </c>
      <c r="H603" s="238">
        <v>345</v>
      </c>
      <c r="I603" s="238">
        <v>345</v>
      </c>
      <c r="J603" s="105"/>
      <c r="K603" s="105"/>
      <c r="L603" s="26"/>
      <c r="M603" s="26"/>
    </row>
    <row r="604" spans="1:13" s="27" customFormat="1" hidden="1" x14ac:dyDescent="0.2">
      <c r="A604" s="97" t="str">
        <f t="shared" si="8"/>
        <v>018280</v>
      </c>
      <c r="B604" s="232"/>
      <c r="C604" s="232">
        <v>18</v>
      </c>
      <c r="D604" s="232">
        <v>280</v>
      </c>
      <c r="E604" s="109">
        <v>595</v>
      </c>
      <c r="F604" s="235">
        <v>350</v>
      </c>
      <c r="G604" s="238">
        <v>350</v>
      </c>
      <c r="H604" s="238">
        <v>350</v>
      </c>
      <c r="I604" s="238">
        <v>350</v>
      </c>
      <c r="J604" s="105"/>
      <c r="K604" s="105"/>
      <c r="L604" s="26"/>
      <c r="M604" s="26"/>
    </row>
    <row r="605" spans="1:13" s="27" customFormat="1" hidden="1" x14ac:dyDescent="0.2">
      <c r="A605" s="97" t="str">
        <f t="shared" si="8"/>
        <v>022280</v>
      </c>
      <c r="B605" s="232"/>
      <c r="C605" s="232">
        <v>22</v>
      </c>
      <c r="D605" s="232">
        <v>280</v>
      </c>
      <c r="E605" s="109">
        <v>595</v>
      </c>
      <c r="F605" s="235">
        <v>350</v>
      </c>
      <c r="G605" s="238">
        <v>350</v>
      </c>
      <c r="H605" s="238">
        <v>350</v>
      </c>
      <c r="I605" s="238">
        <v>350</v>
      </c>
      <c r="J605" s="105"/>
      <c r="K605" s="105"/>
      <c r="L605" s="26"/>
      <c r="M605" s="26"/>
    </row>
    <row r="606" spans="1:13" s="27" customFormat="1" hidden="1" x14ac:dyDescent="0.2">
      <c r="A606" s="97" t="str">
        <f t="shared" si="8"/>
        <v>028280</v>
      </c>
      <c r="B606" s="232"/>
      <c r="C606" s="232">
        <v>28</v>
      </c>
      <c r="D606" s="232">
        <v>280</v>
      </c>
      <c r="E606" s="109">
        <v>612</v>
      </c>
      <c r="F606" s="235">
        <v>350</v>
      </c>
      <c r="G606" s="238">
        <v>350</v>
      </c>
      <c r="H606" s="238">
        <v>350</v>
      </c>
      <c r="I606" s="238">
        <v>350</v>
      </c>
      <c r="J606" s="105"/>
      <c r="K606" s="105"/>
      <c r="L606" s="26"/>
      <c r="M606" s="26"/>
    </row>
    <row r="607" spans="1:13" s="27" customFormat="1" hidden="1" x14ac:dyDescent="0.2">
      <c r="A607" s="97" t="str">
        <f t="shared" si="8"/>
        <v>035280</v>
      </c>
      <c r="B607" s="232"/>
      <c r="C607" s="232">
        <v>35</v>
      </c>
      <c r="D607" s="232">
        <v>280</v>
      </c>
      <c r="E607" s="109">
        <v>622</v>
      </c>
      <c r="F607" s="235">
        <v>360</v>
      </c>
      <c r="G607" s="238">
        <v>360</v>
      </c>
      <c r="H607" s="238">
        <v>360</v>
      </c>
      <c r="I607" s="238">
        <v>360</v>
      </c>
      <c r="J607" s="105"/>
      <c r="K607" s="105"/>
      <c r="L607" s="26"/>
      <c r="M607" s="26"/>
    </row>
    <row r="608" spans="1:13" s="27" customFormat="1" hidden="1" x14ac:dyDescent="0.2">
      <c r="A608" s="97" t="str">
        <f t="shared" si="8"/>
        <v>042280</v>
      </c>
      <c r="B608" s="232"/>
      <c r="C608" s="232">
        <v>42</v>
      </c>
      <c r="D608" s="232">
        <v>280</v>
      </c>
      <c r="E608" s="109">
        <v>622</v>
      </c>
      <c r="F608" s="235">
        <v>360</v>
      </c>
      <c r="G608" s="238">
        <v>360</v>
      </c>
      <c r="H608" s="238">
        <v>360</v>
      </c>
      <c r="I608" s="238">
        <v>360</v>
      </c>
      <c r="J608" s="105"/>
      <c r="K608" s="105"/>
      <c r="L608" s="26"/>
      <c r="M608" s="26"/>
    </row>
    <row r="609" spans="1:13" s="27" customFormat="1" hidden="1" x14ac:dyDescent="0.2">
      <c r="A609" s="97" t="str">
        <f t="shared" si="8"/>
        <v>048280</v>
      </c>
      <c r="B609" s="232"/>
      <c r="C609" s="232">
        <v>48</v>
      </c>
      <c r="D609" s="232">
        <v>280</v>
      </c>
      <c r="E609" s="109">
        <v>635</v>
      </c>
      <c r="F609" s="235">
        <v>365</v>
      </c>
      <c r="G609" s="238">
        <v>365</v>
      </c>
      <c r="H609" s="238">
        <v>365</v>
      </c>
      <c r="I609" s="238">
        <v>365</v>
      </c>
      <c r="J609" s="105"/>
      <c r="K609" s="105"/>
      <c r="L609" s="26"/>
      <c r="M609" s="26"/>
    </row>
    <row r="610" spans="1:13" s="27" customFormat="1" hidden="1" x14ac:dyDescent="0.2">
      <c r="A610" s="97" t="str">
        <f t="shared" si="8"/>
        <v>054280</v>
      </c>
      <c r="B610" s="232"/>
      <c r="C610" s="232">
        <v>54</v>
      </c>
      <c r="D610" s="232">
        <v>280</v>
      </c>
      <c r="E610" s="109">
        <v>635</v>
      </c>
      <c r="F610" s="235">
        <v>365</v>
      </c>
      <c r="G610" s="238">
        <v>365</v>
      </c>
      <c r="H610" s="238">
        <v>365</v>
      </c>
      <c r="I610" s="238">
        <v>365</v>
      </c>
      <c r="J610" s="105"/>
      <c r="K610" s="105"/>
      <c r="L610" s="26"/>
      <c r="M610" s="26"/>
    </row>
    <row r="611" spans="1:13" s="27" customFormat="1" hidden="1" x14ac:dyDescent="0.2">
      <c r="A611" s="97" t="str">
        <f t="shared" si="8"/>
        <v>060280</v>
      </c>
      <c r="B611" s="232"/>
      <c r="C611" s="232">
        <v>60</v>
      </c>
      <c r="D611" s="232">
        <v>280</v>
      </c>
      <c r="E611" s="109">
        <v>642</v>
      </c>
      <c r="F611" s="235">
        <v>370</v>
      </c>
      <c r="G611" s="238">
        <v>370</v>
      </c>
      <c r="H611" s="238">
        <v>370</v>
      </c>
      <c r="I611" s="238">
        <v>370</v>
      </c>
      <c r="J611" s="105"/>
      <c r="K611" s="105"/>
      <c r="L611" s="26"/>
      <c r="M611" s="26"/>
    </row>
    <row r="612" spans="1:13" s="27" customFormat="1" hidden="1" x14ac:dyDescent="0.2">
      <c r="A612" s="97" t="str">
        <f t="shared" si="8"/>
        <v>064280</v>
      </c>
      <c r="B612" s="232"/>
      <c r="C612" s="232">
        <v>64</v>
      </c>
      <c r="D612" s="232">
        <v>280</v>
      </c>
      <c r="E612" s="109">
        <v>647</v>
      </c>
      <c r="F612" s="235">
        <v>380</v>
      </c>
      <c r="G612" s="238">
        <v>380</v>
      </c>
      <c r="H612" s="238">
        <v>380</v>
      </c>
      <c r="I612" s="238">
        <v>380</v>
      </c>
      <c r="J612" s="105"/>
      <c r="K612" s="105"/>
      <c r="L612" s="26"/>
      <c r="M612" s="26"/>
    </row>
    <row r="613" spans="1:13" s="27" customFormat="1" hidden="1" x14ac:dyDescent="0.2">
      <c r="A613" s="97" t="str">
        <f t="shared" si="8"/>
        <v>070280</v>
      </c>
      <c r="B613" s="232"/>
      <c r="C613" s="232">
        <v>70</v>
      </c>
      <c r="D613" s="232">
        <v>280</v>
      </c>
      <c r="E613" s="109">
        <v>647</v>
      </c>
      <c r="F613" s="235">
        <v>380</v>
      </c>
      <c r="G613" s="238">
        <v>380</v>
      </c>
      <c r="H613" s="238">
        <v>380</v>
      </c>
      <c r="I613" s="238">
        <v>380</v>
      </c>
      <c r="J613" s="105"/>
      <c r="K613" s="105"/>
      <c r="L613" s="26"/>
      <c r="M613" s="26"/>
    </row>
    <row r="614" spans="1:13" s="27" customFormat="1" hidden="1" x14ac:dyDescent="0.2">
      <c r="A614" s="97" t="str">
        <f t="shared" si="8"/>
        <v>076280</v>
      </c>
      <c r="B614" s="232"/>
      <c r="C614" s="232">
        <v>76</v>
      </c>
      <c r="D614" s="232">
        <v>280</v>
      </c>
      <c r="E614" s="109">
        <v>661</v>
      </c>
      <c r="F614" s="235">
        <v>380</v>
      </c>
      <c r="G614" s="238">
        <v>380</v>
      </c>
      <c r="H614" s="238">
        <v>380</v>
      </c>
      <c r="I614" s="238">
        <v>380</v>
      </c>
      <c r="J614" s="105"/>
      <c r="K614" s="105"/>
      <c r="L614" s="26"/>
      <c r="M614" s="26"/>
    </row>
    <row r="615" spans="1:13" s="27" customFormat="1" hidden="1" x14ac:dyDescent="0.2">
      <c r="A615" s="97" t="str">
        <f t="shared" si="8"/>
        <v>089280</v>
      </c>
      <c r="B615" s="232"/>
      <c r="C615" s="232">
        <v>89</v>
      </c>
      <c r="D615" s="232">
        <v>280</v>
      </c>
      <c r="E615" s="109">
        <v>661</v>
      </c>
      <c r="F615" s="235">
        <v>380</v>
      </c>
      <c r="G615" s="238">
        <v>380</v>
      </c>
      <c r="H615" s="238">
        <v>380</v>
      </c>
      <c r="I615" s="238">
        <v>445</v>
      </c>
      <c r="J615" s="105"/>
      <c r="K615" s="105"/>
      <c r="L615" s="26"/>
      <c r="M615" s="26"/>
    </row>
    <row r="616" spans="1:13" s="27" customFormat="1" hidden="1" x14ac:dyDescent="0.2">
      <c r="A616" s="97" t="str">
        <f t="shared" si="8"/>
        <v>102280</v>
      </c>
      <c r="B616" s="232"/>
      <c r="C616" s="232">
        <v>102</v>
      </c>
      <c r="D616" s="232">
        <v>280</v>
      </c>
      <c r="E616" s="109">
        <v>687</v>
      </c>
      <c r="F616" s="235">
        <v>381</v>
      </c>
      <c r="G616" s="238">
        <v>381</v>
      </c>
      <c r="H616" s="238">
        <v>381</v>
      </c>
      <c r="I616" s="238">
        <v>510</v>
      </c>
      <c r="J616" s="105"/>
      <c r="K616" s="105"/>
      <c r="L616" s="26"/>
      <c r="M616" s="26"/>
    </row>
    <row r="617" spans="1:13" s="27" customFormat="1" hidden="1" x14ac:dyDescent="0.2">
      <c r="A617" s="97" t="str">
        <f t="shared" si="8"/>
        <v>114280</v>
      </c>
      <c r="B617" s="232"/>
      <c r="C617" s="232">
        <v>114</v>
      </c>
      <c r="D617" s="232">
        <v>280</v>
      </c>
      <c r="E617" s="109">
        <v>702</v>
      </c>
      <c r="F617" s="235">
        <v>381</v>
      </c>
      <c r="G617" s="238">
        <v>381</v>
      </c>
      <c r="H617" s="238">
        <v>381</v>
      </c>
      <c r="I617" s="238">
        <v>570</v>
      </c>
      <c r="J617" s="105"/>
      <c r="K617" s="105"/>
      <c r="L617" s="26"/>
      <c r="M617" s="26"/>
    </row>
    <row r="618" spans="1:13" s="27" customFormat="1" hidden="1" x14ac:dyDescent="0.2">
      <c r="A618" s="97" t="str">
        <f t="shared" si="8"/>
        <v>127280</v>
      </c>
      <c r="B618" s="232"/>
      <c r="C618" s="232">
        <v>127</v>
      </c>
      <c r="D618" s="232">
        <v>280</v>
      </c>
      <c r="E618" s="109">
        <v>712</v>
      </c>
      <c r="F618" s="235">
        <v>385</v>
      </c>
      <c r="G618" s="238">
        <v>385</v>
      </c>
      <c r="H618" s="238">
        <v>385</v>
      </c>
      <c r="I618" s="238">
        <v>635</v>
      </c>
      <c r="J618" s="105"/>
      <c r="K618" s="105"/>
      <c r="L618" s="26"/>
      <c r="M618" s="26"/>
    </row>
    <row r="619" spans="1:13" s="27" customFormat="1" hidden="1" x14ac:dyDescent="0.2">
      <c r="A619" s="97" t="str">
        <f t="shared" si="8"/>
        <v>140280</v>
      </c>
      <c r="B619" s="232"/>
      <c r="C619" s="232">
        <v>140</v>
      </c>
      <c r="D619" s="232">
        <v>280</v>
      </c>
      <c r="E619" s="109">
        <v>722</v>
      </c>
      <c r="F619" s="235">
        <v>390</v>
      </c>
      <c r="G619" s="238">
        <v>390</v>
      </c>
      <c r="H619" s="238">
        <v>420</v>
      </c>
      <c r="I619" s="238">
        <v>700</v>
      </c>
      <c r="J619" s="105"/>
      <c r="K619" s="105"/>
      <c r="L619" s="26"/>
      <c r="M619" s="26"/>
    </row>
    <row r="620" spans="1:13" s="27" customFormat="1" hidden="1" x14ac:dyDescent="0.2">
      <c r="A620" s="97" t="str">
        <f t="shared" ref="A620:A683" si="9">TEXT(C620,"000")&amp;TEXT(D620,"000")</f>
        <v>168280</v>
      </c>
      <c r="B620" s="232"/>
      <c r="C620" s="232">
        <v>168</v>
      </c>
      <c r="D620" s="232">
        <v>280</v>
      </c>
      <c r="E620" s="109">
        <v>742</v>
      </c>
      <c r="F620" s="235">
        <v>400</v>
      </c>
      <c r="G620" s="238">
        <v>420</v>
      </c>
      <c r="H620" s="238">
        <v>504</v>
      </c>
      <c r="I620" s="238">
        <v>840</v>
      </c>
      <c r="J620" s="105"/>
      <c r="K620" s="105"/>
      <c r="L620" s="26"/>
      <c r="M620" s="26"/>
    </row>
    <row r="621" spans="1:13" s="27" customFormat="1" hidden="1" x14ac:dyDescent="0.2">
      <c r="A621" s="97" t="str">
        <f t="shared" si="9"/>
        <v>178280</v>
      </c>
      <c r="B621" s="232"/>
      <c r="C621" s="232">
        <v>178</v>
      </c>
      <c r="D621" s="232">
        <v>280</v>
      </c>
      <c r="E621" s="109">
        <v>752</v>
      </c>
      <c r="F621" s="235">
        <v>400</v>
      </c>
      <c r="G621" s="238">
        <v>445</v>
      </c>
      <c r="H621" s="238">
        <v>534</v>
      </c>
      <c r="I621" s="238">
        <v>890</v>
      </c>
      <c r="J621" s="105"/>
      <c r="K621" s="105"/>
      <c r="L621" s="26"/>
      <c r="M621" s="26"/>
    </row>
    <row r="622" spans="1:13" s="27" customFormat="1" hidden="1" x14ac:dyDescent="0.2">
      <c r="A622" s="97" t="str">
        <f t="shared" si="9"/>
        <v>219280</v>
      </c>
      <c r="B622" s="232"/>
      <c r="C622" s="232">
        <v>219</v>
      </c>
      <c r="D622" s="232">
        <v>280</v>
      </c>
      <c r="E622" s="109">
        <v>802</v>
      </c>
      <c r="F622" s="235">
        <v>410</v>
      </c>
      <c r="G622" s="238">
        <v>547.5</v>
      </c>
      <c r="H622" s="238">
        <v>657</v>
      </c>
      <c r="I622" s="238">
        <v>1095</v>
      </c>
      <c r="J622" s="105"/>
      <c r="K622" s="105"/>
      <c r="L622" s="26"/>
      <c r="M622" s="26"/>
    </row>
    <row r="623" spans="1:13" s="27" customFormat="1" hidden="1" x14ac:dyDescent="0.2">
      <c r="A623" s="97" t="str">
        <f t="shared" si="9"/>
        <v>230280</v>
      </c>
      <c r="B623" s="232"/>
      <c r="C623" s="232">
        <v>230</v>
      </c>
      <c r="D623" s="232">
        <v>280</v>
      </c>
      <c r="E623" s="109">
        <v>802</v>
      </c>
      <c r="F623" s="235">
        <v>420</v>
      </c>
      <c r="G623" s="238">
        <v>575</v>
      </c>
      <c r="H623" s="238">
        <v>690</v>
      </c>
      <c r="I623" s="238">
        <v>1150</v>
      </c>
      <c r="J623" s="105"/>
      <c r="K623" s="105"/>
      <c r="L623" s="26"/>
      <c r="M623" s="26"/>
    </row>
    <row r="624" spans="1:13" s="27" customFormat="1" hidden="1" x14ac:dyDescent="0.2">
      <c r="A624" s="97" t="str">
        <f t="shared" si="9"/>
        <v>273280</v>
      </c>
      <c r="B624" s="232"/>
      <c r="C624" s="232">
        <v>273</v>
      </c>
      <c r="D624" s="232">
        <v>280</v>
      </c>
      <c r="E624" s="109">
        <v>842</v>
      </c>
      <c r="F624" s="235">
        <v>430</v>
      </c>
      <c r="G624" s="238">
        <v>682.5</v>
      </c>
      <c r="H624" s="238">
        <v>819</v>
      </c>
      <c r="I624" s="238">
        <v>1365</v>
      </c>
      <c r="J624" s="105"/>
      <c r="K624" s="105"/>
      <c r="L624" s="26"/>
      <c r="M624" s="26"/>
    </row>
    <row r="625" spans="1:13" s="27" customFormat="1" hidden="1" x14ac:dyDescent="0.2">
      <c r="A625" s="97" t="str">
        <f t="shared" si="9"/>
        <v>289280</v>
      </c>
      <c r="B625" s="232"/>
      <c r="C625" s="232">
        <v>289</v>
      </c>
      <c r="D625" s="232">
        <v>280</v>
      </c>
      <c r="E625" s="109">
        <v>872</v>
      </c>
      <c r="F625" s="235">
        <v>440</v>
      </c>
      <c r="G625" s="238">
        <v>722.5</v>
      </c>
      <c r="H625" s="238">
        <v>867</v>
      </c>
      <c r="I625" s="238">
        <v>1445</v>
      </c>
      <c r="J625" s="105"/>
      <c r="K625" s="105"/>
      <c r="L625" s="26"/>
      <c r="M625" s="26"/>
    </row>
    <row r="626" spans="1:13" s="27" customFormat="1" hidden="1" x14ac:dyDescent="0.2">
      <c r="A626" s="97" t="str">
        <f t="shared" si="9"/>
        <v>324280</v>
      </c>
      <c r="B626" s="232"/>
      <c r="C626" s="232">
        <v>324</v>
      </c>
      <c r="D626" s="232">
        <v>280</v>
      </c>
      <c r="E626" s="109">
        <v>912</v>
      </c>
      <c r="F626" s="235">
        <v>457</v>
      </c>
      <c r="G626" s="238">
        <v>810</v>
      </c>
      <c r="H626" s="238">
        <v>972</v>
      </c>
      <c r="I626" s="238">
        <v>1620</v>
      </c>
      <c r="J626" s="105"/>
      <c r="K626" s="105"/>
      <c r="L626" s="26"/>
      <c r="M626" s="26"/>
    </row>
    <row r="627" spans="1:13" s="27" customFormat="1" hidden="1" x14ac:dyDescent="0.2">
      <c r="A627" s="97" t="str">
        <f t="shared" si="9"/>
        <v>356280</v>
      </c>
      <c r="B627" s="232"/>
      <c r="C627" s="232">
        <v>356</v>
      </c>
      <c r="D627" s="232">
        <v>280</v>
      </c>
      <c r="E627" s="109">
        <v>922</v>
      </c>
      <c r="F627" s="235">
        <v>533</v>
      </c>
      <c r="G627" s="238">
        <v>890</v>
      </c>
      <c r="H627" s="238">
        <v>1068</v>
      </c>
      <c r="I627" s="238">
        <v>1780</v>
      </c>
      <c r="J627" s="105"/>
      <c r="K627" s="105"/>
      <c r="L627" s="26"/>
      <c r="M627" s="26"/>
    </row>
    <row r="628" spans="1:13" s="27" customFormat="1" hidden="1" x14ac:dyDescent="0.2">
      <c r="A628" s="97" t="str">
        <f t="shared" si="9"/>
        <v>371280</v>
      </c>
      <c r="B628" s="232"/>
      <c r="C628" s="232">
        <v>371</v>
      </c>
      <c r="D628" s="232">
        <v>280</v>
      </c>
      <c r="E628" s="109">
        <v>940</v>
      </c>
      <c r="F628" s="235">
        <v>533</v>
      </c>
      <c r="G628" s="238">
        <v>927.5</v>
      </c>
      <c r="H628" s="238">
        <v>1113</v>
      </c>
      <c r="I628" s="238">
        <v>1855</v>
      </c>
      <c r="J628" s="105"/>
      <c r="K628" s="105"/>
      <c r="L628" s="26"/>
      <c r="M628" s="26"/>
    </row>
    <row r="629" spans="1:13" s="27" customFormat="1" hidden="1" x14ac:dyDescent="0.2">
      <c r="A629" s="97" t="str">
        <f t="shared" si="9"/>
        <v>406280</v>
      </c>
      <c r="B629" s="232"/>
      <c r="C629" s="232">
        <v>406</v>
      </c>
      <c r="D629" s="232">
        <v>280</v>
      </c>
      <c r="E629" s="109">
        <v>986</v>
      </c>
      <c r="F629" s="235">
        <v>610</v>
      </c>
      <c r="G629" s="238">
        <v>1015</v>
      </c>
      <c r="H629" s="238">
        <v>1218</v>
      </c>
      <c r="I629" s="238">
        <v>2030</v>
      </c>
      <c r="J629" s="105"/>
      <c r="K629" s="105"/>
      <c r="L629" s="26"/>
      <c r="M629" s="26"/>
    </row>
    <row r="630" spans="1:13" s="27" customFormat="1" hidden="1" x14ac:dyDescent="0.2">
      <c r="A630" s="97" t="str">
        <f t="shared" si="9"/>
        <v>426280</v>
      </c>
      <c r="B630" s="232"/>
      <c r="C630" s="232">
        <v>426</v>
      </c>
      <c r="D630" s="232">
        <v>280</v>
      </c>
      <c r="E630" s="109">
        <v>1012</v>
      </c>
      <c r="F630" s="235">
        <v>610</v>
      </c>
      <c r="G630" s="238">
        <v>1065</v>
      </c>
      <c r="H630" s="238">
        <v>1278</v>
      </c>
      <c r="I630" s="238">
        <v>2130</v>
      </c>
      <c r="J630" s="105"/>
      <c r="K630" s="105"/>
      <c r="L630" s="26"/>
      <c r="M630" s="26"/>
    </row>
    <row r="631" spans="1:13" s="27" customFormat="1" hidden="1" x14ac:dyDescent="0.2">
      <c r="A631" s="97" t="str">
        <f t="shared" si="9"/>
        <v>508280</v>
      </c>
      <c r="B631" s="232"/>
      <c r="C631" s="232">
        <v>508</v>
      </c>
      <c r="D631" s="232">
        <v>280</v>
      </c>
      <c r="E631" s="109">
        <v>1092</v>
      </c>
      <c r="F631" s="235">
        <v>762</v>
      </c>
      <c r="G631" s="238">
        <v>1270</v>
      </c>
      <c r="H631" s="238">
        <v>1524</v>
      </c>
      <c r="I631" s="238">
        <v>2540</v>
      </c>
      <c r="J631" s="105"/>
      <c r="K631" s="105"/>
      <c r="L631" s="26"/>
      <c r="M631" s="26"/>
    </row>
    <row r="632" spans="1:13" s="27" customFormat="1" hidden="1" x14ac:dyDescent="0.2">
      <c r="A632" s="97" t="str">
        <f t="shared" si="9"/>
        <v>533280</v>
      </c>
      <c r="B632" s="232"/>
      <c r="C632" s="232">
        <v>533</v>
      </c>
      <c r="D632" s="232">
        <v>280</v>
      </c>
      <c r="E632" s="109">
        <v>1112</v>
      </c>
      <c r="F632" s="235">
        <v>762</v>
      </c>
      <c r="G632" s="238">
        <v>1332.5</v>
      </c>
      <c r="H632" s="238">
        <v>1599</v>
      </c>
      <c r="I632" s="238">
        <v>2665</v>
      </c>
      <c r="J632" s="105"/>
      <c r="K632" s="105"/>
      <c r="L632" s="26"/>
      <c r="M632" s="26"/>
    </row>
    <row r="633" spans="1:13" s="27" customFormat="1" hidden="1" x14ac:dyDescent="0.2">
      <c r="A633" s="97" t="str">
        <f t="shared" si="9"/>
        <v>612280</v>
      </c>
      <c r="B633" s="232"/>
      <c r="C633" s="232">
        <v>612</v>
      </c>
      <c r="D633" s="232">
        <v>280</v>
      </c>
      <c r="E633" s="109">
        <v>1192</v>
      </c>
      <c r="F633" s="235">
        <v>914</v>
      </c>
      <c r="G633" s="238">
        <v>1530</v>
      </c>
      <c r="H633" s="238">
        <v>1836</v>
      </c>
      <c r="I633" s="238">
        <v>3060</v>
      </c>
      <c r="J633" s="105"/>
      <c r="K633" s="105"/>
      <c r="L633" s="26"/>
      <c r="M633" s="26"/>
    </row>
    <row r="634" spans="1:13" s="27" customFormat="1" hidden="1" x14ac:dyDescent="0.2">
      <c r="A634" s="97" t="str">
        <f t="shared" si="9"/>
        <v>630280</v>
      </c>
      <c r="B634" s="232"/>
      <c r="C634" s="232">
        <v>630</v>
      </c>
      <c r="D634" s="232">
        <v>280</v>
      </c>
      <c r="E634" s="109">
        <v>1212</v>
      </c>
      <c r="F634" s="235">
        <v>914</v>
      </c>
      <c r="G634" s="238">
        <v>1575</v>
      </c>
      <c r="H634" s="238">
        <v>1890</v>
      </c>
      <c r="I634" s="238">
        <v>3150</v>
      </c>
      <c r="J634" s="105"/>
      <c r="K634" s="105"/>
      <c r="L634" s="26"/>
      <c r="M634" s="26"/>
    </row>
    <row r="635" spans="1:13" s="27" customFormat="1" hidden="1" x14ac:dyDescent="0.2">
      <c r="A635" s="97" t="str">
        <f t="shared" si="9"/>
        <v>714280</v>
      </c>
      <c r="B635" s="232"/>
      <c r="C635" s="232">
        <v>714</v>
      </c>
      <c r="D635" s="232">
        <v>280</v>
      </c>
      <c r="E635" s="109">
        <v>1294</v>
      </c>
      <c r="F635" s="235">
        <v>1070</v>
      </c>
      <c r="G635" s="238">
        <v>1785</v>
      </c>
      <c r="H635" s="238">
        <v>2142</v>
      </c>
      <c r="I635" s="238">
        <v>3570</v>
      </c>
      <c r="J635" s="105"/>
      <c r="K635" s="105"/>
      <c r="L635" s="26"/>
      <c r="M635" s="26"/>
    </row>
    <row r="636" spans="1:13" s="27" customFormat="1" hidden="1" x14ac:dyDescent="0.2">
      <c r="A636" s="97" t="str">
        <f t="shared" si="9"/>
        <v>813280</v>
      </c>
      <c r="B636" s="232"/>
      <c r="C636" s="232">
        <v>813</v>
      </c>
      <c r="D636" s="232">
        <v>280</v>
      </c>
      <c r="E636" s="109">
        <v>1394</v>
      </c>
      <c r="F636" s="235">
        <v>1220</v>
      </c>
      <c r="G636" s="238">
        <v>2032.5</v>
      </c>
      <c r="H636" s="238">
        <v>2439</v>
      </c>
      <c r="I636" s="238">
        <v>4065</v>
      </c>
      <c r="J636" s="105"/>
      <c r="K636" s="105"/>
      <c r="L636" s="26"/>
      <c r="M636" s="26"/>
    </row>
    <row r="637" spans="1:13" s="27" customFormat="1" hidden="1" x14ac:dyDescent="0.2">
      <c r="A637" s="97" t="str">
        <f t="shared" si="9"/>
        <v>914280</v>
      </c>
      <c r="B637" s="232"/>
      <c r="C637" s="232">
        <v>914</v>
      </c>
      <c r="D637" s="232">
        <v>280</v>
      </c>
      <c r="E637" s="109">
        <v>1494</v>
      </c>
      <c r="F637" s="235">
        <v>1370</v>
      </c>
      <c r="G637" s="238">
        <v>2285</v>
      </c>
      <c r="H637" s="238">
        <v>2742</v>
      </c>
      <c r="I637" s="238">
        <v>4570</v>
      </c>
      <c r="J637" s="105"/>
      <c r="K637" s="105"/>
      <c r="L637" s="26"/>
      <c r="M637" s="26"/>
    </row>
    <row r="638" spans="1:13" s="27" customFormat="1" hidden="1" x14ac:dyDescent="0.2">
      <c r="A638" s="97" t="str">
        <f t="shared" si="9"/>
        <v>1016280</v>
      </c>
      <c r="B638" s="232"/>
      <c r="C638" s="232">
        <v>1016</v>
      </c>
      <c r="D638" s="232">
        <v>280</v>
      </c>
      <c r="E638" s="109">
        <v>1596</v>
      </c>
      <c r="F638" s="235">
        <v>1525</v>
      </c>
      <c r="G638" s="238">
        <v>2540</v>
      </c>
      <c r="H638" s="238">
        <v>3048</v>
      </c>
      <c r="I638" s="238">
        <v>5080</v>
      </c>
      <c r="J638" s="105"/>
      <c r="K638" s="105"/>
      <c r="L638" s="26"/>
      <c r="M638" s="26"/>
    </row>
    <row r="639" spans="1:13" s="27" customFormat="1" hidden="1" x14ac:dyDescent="0.2">
      <c r="A639" s="97" t="str">
        <f t="shared" si="9"/>
        <v>012300</v>
      </c>
      <c r="B639" s="232"/>
      <c r="C639" s="232">
        <v>12</v>
      </c>
      <c r="D639" s="232">
        <v>300</v>
      </c>
      <c r="E639" s="109">
        <v>635</v>
      </c>
      <c r="F639" s="235">
        <v>365</v>
      </c>
      <c r="G639" s="238">
        <v>365</v>
      </c>
      <c r="H639" s="238">
        <v>365</v>
      </c>
      <c r="I639" s="238">
        <v>365</v>
      </c>
      <c r="J639" s="105"/>
      <c r="K639" s="105"/>
      <c r="L639" s="26"/>
      <c r="M639" s="26"/>
    </row>
    <row r="640" spans="1:13" s="27" customFormat="1" hidden="1" x14ac:dyDescent="0.2">
      <c r="A640" s="97" t="str">
        <f t="shared" si="9"/>
        <v>015300</v>
      </c>
      <c r="B640" s="232"/>
      <c r="C640" s="232">
        <v>15</v>
      </c>
      <c r="D640" s="232">
        <v>300</v>
      </c>
      <c r="E640" s="109">
        <v>635</v>
      </c>
      <c r="F640" s="235">
        <v>365</v>
      </c>
      <c r="G640" s="238">
        <v>365</v>
      </c>
      <c r="H640" s="238">
        <v>365</v>
      </c>
      <c r="I640" s="238">
        <v>365</v>
      </c>
      <c r="J640" s="105"/>
      <c r="K640" s="105"/>
      <c r="L640" s="26"/>
      <c r="M640" s="26"/>
    </row>
    <row r="641" spans="1:13" s="27" customFormat="1" hidden="1" x14ac:dyDescent="0.2">
      <c r="A641" s="97" t="str">
        <f t="shared" si="9"/>
        <v>018300</v>
      </c>
      <c r="B641" s="232"/>
      <c r="C641" s="232">
        <v>18</v>
      </c>
      <c r="D641" s="232">
        <v>300</v>
      </c>
      <c r="E641" s="109">
        <v>642</v>
      </c>
      <c r="F641" s="235">
        <v>370</v>
      </c>
      <c r="G641" s="238">
        <v>370</v>
      </c>
      <c r="H641" s="238">
        <v>370</v>
      </c>
      <c r="I641" s="238">
        <v>370</v>
      </c>
      <c r="J641" s="105"/>
      <c r="K641" s="105"/>
      <c r="L641" s="26"/>
      <c r="M641" s="26"/>
    </row>
    <row r="642" spans="1:13" s="27" customFormat="1" hidden="1" x14ac:dyDescent="0.2">
      <c r="A642" s="97" t="str">
        <f t="shared" si="9"/>
        <v>022300</v>
      </c>
      <c r="B642" s="232"/>
      <c r="C642" s="232">
        <v>22</v>
      </c>
      <c r="D642" s="232">
        <v>300</v>
      </c>
      <c r="E642" s="109">
        <v>642</v>
      </c>
      <c r="F642" s="235">
        <v>370</v>
      </c>
      <c r="G642" s="238">
        <v>370</v>
      </c>
      <c r="H642" s="238">
        <v>370</v>
      </c>
      <c r="I642" s="238">
        <v>370</v>
      </c>
      <c r="J642" s="105"/>
      <c r="K642" s="105"/>
      <c r="L642" s="26"/>
      <c r="M642" s="26"/>
    </row>
    <row r="643" spans="1:13" s="27" customFormat="1" hidden="1" x14ac:dyDescent="0.2">
      <c r="A643" s="97" t="str">
        <f t="shared" si="9"/>
        <v>028300</v>
      </c>
      <c r="B643" s="232"/>
      <c r="C643" s="232">
        <v>28</v>
      </c>
      <c r="D643" s="232">
        <v>300</v>
      </c>
      <c r="E643" s="109">
        <v>647</v>
      </c>
      <c r="F643" s="235">
        <v>380</v>
      </c>
      <c r="G643" s="238">
        <v>380</v>
      </c>
      <c r="H643" s="238">
        <v>380</v>
      </c>
      <c r="I643" s="238">
        <v>380</v>
      </c>
      <c r="J643" s="105"/>
      <c r="K643" s="105"/>
      <c r="L643" s="26"/>
      <c r="M643" s="26"/>
    </row>
    <row r="644" spans="1:13" s="27" customFormat="1" hidden="1" x14ac:dyDescent="0.2">
      <c r="A644" s="97" t="str">
        <f t="shared" si="9"/>
        <v>035300</v>
      </c>
      <c r="B644" s="232"/>
      <c r="C644" s="232">
        <v>35</v>
      </c>
      <c r="D644" s="232">
        <v>300</v>
      </c>
      <c r="E644" s="109">
        <v>647</v>
      </c>
      <c r="F644" s="235">
        <v>380</v>
      </c>
      <c r="G644" s="238">
        <v>380</v>
      </c>
      <c r="H644" s="238">
        <v>380</v>
      </c>
      <c r="I644" s="238">
        <v>380</v>
      </c>
      <c r="J644" s="105"/>
      <c r="K644" s="105"/>
      <c r="L644" s="26"/>
      <c r="M644" s="26"/>
    </row>
    <row r="645" spans="1:13" s="27" customFormat="1" hidden="1" x14ac:dyDescent="0.2">
      <c r="A645" s="97" t="str">
        <f t="shared" si="9"/>
        <v>042300</v>
      </c>
      <c r="B645" s="232"/>
      <c r="C645" s="232">
        <v>42</v>
      </c>
      <c r="D645" s="232">
        <v>300</v>
      </c>
      <c r="E645" s="109">
        <v>661</v>
      </c>
      <c r="F645" s="235">
        <v>380</v>
      </c>
      <c r="G645" s="238">
        <v>380</v>
      </c>
      <c r="H645" s="238">
        <v>380</v>
      </c>
      <c r="I645" s="238">
        <v>380</v>
      </c>
      <c r="J645" s="105"/>
      <c r="K645" s="105"/>
      <c r="L645" s="26"/>
      <c r="M645" s="26"/>
    </row>
    <row r="646" spans="1:13" s="27" customFormat="1" hidden="1" x14ac:dyDescent="0.2">
      <c r="A646" s="97" t="str">
        <f t="shared" si="9"/>
        <v>048300</v>
      </c>
      <c r="B646" s="232"/>
      <c r="C646" s="232">
        <v>48</v>
      </c>
      <c r="D646" s="232">
        <v>300</v>
      </c>
      <c r="E646" s="109">
        <v>661</v>
      </c>
      <c r="F646" s="235">
        <v>380</v>
      </c>
      <c r="G646" s="238">
        <v>380</v>
      </c>
      <c r="H646" s="238">
        <v>380</v>
      </c>
      <c r="I646" s="238">
        <v>380</v>
      </c>
      <c r="J646" s="105"/>
      <c r="K646" s="105"/>
      <c r="L646" s="26"/>
      <c r="M646" s="26"/>
    </row>
    <row r="647" spans="1:13" s="27" customFormat="1" hidden="1" x14ac:dyDescent="0.2">
      <c r="A647" s="97" t="str">
        <f t="shared" si="9"/>
        <v>054300</v>
      </c>
      <c r="B647" s="232"/>
      <c r="C647" s="232">
        <v>54</v>
      </c>
      <c r="D647" s="232">
        <v>300</v>
      </c>
      <c r="E647" s="109">
        <v>672</v>
      </c>
      <c r="F647" s="235">
        <v>381</v>
      </c>
      <c r="G647" s="238">
        <v>381</v>
      </c>
      <c r="H647" s="238">
        <v>381</v>
      </c>
      <c r="I647" s="238">
        <v>381</v>
      </c>
      <c r="J647" s="105"/>
      <c r="K647" s="105"/>
      <c r="L647" s="26"/>
      <c r="M647" s="26"/>
    </row>
    <row r="648" spans="1:13" s="27" customFormat="1" hidden="1" x14ac:dyDescent="0.2">
      <c r="A648" s="97" t="str">
        <f t="shared" si="9"/>
        <v>060300</v>
      </c>
      <c r="B648" s="232"/>
      <c r="C648" s="232">
        <v>60</v>
      </c>
      <c r="D648" s="232">
        <v>300</v>
      </c>
      <c r="E648" s="109">
        <v>672</v>
      </c>
      <c r="F648" s="235">
        <v>381</v>
      </c>
      <c r="G648" s="238">
        <v>381</v>
      </c>
      <c r="H648" s="238">
        <v>381</v>
      </c>
      <c r="I648" s="238">
        <v>381</v>
      </c>
      <c r="J648" s="105"/>
      <c r="K648" s="105"/>
      <c r="L648" s="26"/>
      <c r="M648" s="26"/>
    </row>
    <row r="649" spans="1:13" s="27" customFormat="1" hidden="1" x14ac:dyDescent="0.2">
      <c r="A649" s="97" t="str">
        <f t="shared" si="9"/>
        <v>064300</v>
      </c>
      <c r="B649" s="232"/>
      <c r="C649" s="232">
        <v>64</v>
      </c>
      <c r="D649" s="232">
        <v>300</v>
      </c>
      <c r="E649" s="109">
        <v>687</v>
      </c>
      <c r="F649" s="235">
        <v>381</v>
      </c>
      <c r="G649" s="238">
        <v>381</v>
      </c>
      <c r="H649" s="238">
        <v>381</v>
      </c>
      <c r="I649" s="238">
        <v>381</v>
      </c>
      <c r="J649" s="105"/>
      <c r="K649" s="105"/>
      <c r="L649" s="26"/>
      <c r="M649" s="26"/>
    </row>
    <row r="650" spans="1:13" s="27" customFormat="1" hidden="1" x14ac:dyDescent="0.2">
      <c r="A650" s="97" t="str">
        <f t="shared" si="9"/>
        <v>070300</v>
      </c>
      <c r="B650" s="232"/>
      <c r="C650" s="232">
        <v>70</v>
      </c>
      <c r="D650" s="232">
        <v>300</v>
      </c>
      <c r="E650" s="109">
        <v>687</v>
      </c>
      <c r="F650" s="235">
        <v>381</v>
      </c>
      <c r="G650" s="238">
        <v>381</v>
      </c>
      <c r="H650" s="238">
        <v>381</v>
      </c>
      <c r="I650" s="238">
        <v>381</v>
      </c>
      <c r="J650" s="105"/>
      <c r="K650" s="105"/>
      <c r="L650" s="26"/>
      <c r="M650" s="26"/>
    </row>
    <row r="651" spans="1:13" s="27" customFormat="1" hidden="1" x14ac:dyDescent="0.2">
      <c r="A651" s="97" t="str">
        <f t="shared" si="9"/>
        <v>076300</v>
      </c>
      <c r="B651" s="232"/>
      <c r="C651" s="232">
        <v>76</v>
      </c>
      <c r="D651" s="232">
        <v>300</v>
      </c>
      <c r="E651" s="109">
        <v>702</v>
      </c>
      <c r="F651" s="235">
        <v>381</v>
      </c>
      <c r="G651" s="238">
        <v>381</v>
      </c>
      <c r="H651" s="238">
        <v>381</v>
      </c>
      <c r="I651" s="238">
        <v>381</v>
      </c>
      <c r="J651" s="105"/>
      <c r="K651" s="105"/>
      <c r="L651" s="26"/>
      <c r="M651" s="26"/>
    </row>
    <row r="652" spans="1:13" s="27" customFormat="1" hidden="1" x14ac:dyDescent="0.2">
      <c r="A652" s="97" t="str">
        <f t="shared" si="9"/>
        <v>089300</v>
      </c>
      <c r="B652" s="232"/>
      <c r="C652" s="232">
        <v>89</v>
      </c>
      <c r="D652" s="232">
        <v>300</v>
      </c>
      <c r="E652" s="109">
        <v>712</v>
      </c>
      <c r="F652" s="235">
        <v>385</v>
      </c>
      <c r="G652" s="238">
        <v>385</v>
      </c>
      <c r="H652" s="238">
        <v>385</v>
      </c>
      <c r="I652" s="238">
        <v>445</v>
      </c>
      <c r="J652" s="105"/>
      <c r="K652" s="105"/>
      <c r="L652" s="26"/>
      <c r="M652" s="26"/>
    </row>
    <row r="653" spans="1:13" s="27" customFormat="1" hidden="1" x14ac:dyDescent="0.2">
      <c r="A653" s="97" t="str">
        <f t="shared" si="9"/>
        <v>102300</v>
      </c>
      <c r="B653" s="232"/>
      <c r="C653" s="232">
        <v>102</v>
      </c>
      <c r="D653" s="232">
        <v>300</v>
      </c>
      <c r="E653" s="109">
        <v>722</v>
      </c>
      <c r="F653" s="235">
        <v>390</v>
      </c>
      <c r="G653" s="238">
        <v>390</v>
      </c>
      <c r="H653" s="238">
        <v>390</v>
      </c>
      <c r="I653" s="238">
        <v>510</v>
      </c>
      <c r="J653" s="105"/>
      <c r="K653" s="105"/>
      <c r="L653" s="26"/>
      <c r="M653" s="26"/>
    </row>
    <row r="654" spans="1:13" s="27" customFormat="1" hidden="1" x14ac:dyDescent="0.2">
      <c r="A654" s="97" t="str">
        <f t="shared" si="9"/>
        <v>114300</v>
      </c>
      <c r="B654" s="232"/>
      <c r="C654" s="232">
        <v>114</v>
      </c>
      <c r="D654" s="232">
        <v>300</v>
      </c>
      <c r="E654" s="109">
        <v>742</v>
      </c>
      <c r="F654" s="235">
        <v>400</v>
      </c>
      <c r="G654" s="238">
        <v>400</v>
      </c>
      <c r="H654" s="238">
        <v>400</v>
      </c>
      <c r="I654" s="238">
        <v>570</v>
      </c>
      <c r="J654" s="105"/>
      <c r="K654" s="105"/>
      <c r="L654" s="26"/>
      <c r="M654" s="26"/>
    </row>
    <row r="655" spans="1:13" s="27" customFormat="1" hidden="1" x14ac:dyDescent="0.2">
      <c r="A655" s="97" t="str">
        <f t="shared" si="9"/>
        <v>127300</v>
      </c>
      <c r="B655" s="232"/>
      <c r="C655" s="232">
        <v>127</v>
      </c>
      <c r="D655" s="232">
        <v>300</v>
      </c>
      <c r="E655" s="109">
        <v>752</v>
      </c>
      <c r="F655" s="235">
        <v>400</v>
      </c>
      <c r="G655" s="238">
        <v>400</v>
      </c>
      <c r="H655" s="238">
        <v>400</v>
      </c>
      <c r="I655" s="238">
        <v>635</v>
      </c>
      <c r="J655" s="105"/>
      <c r="K655" s="105"/>
      <c r="L655" s="26"/>
      <c r="M655" s="26"/>
    </row>
    <row r="656" spans="1:13" s="27" customFormat="1" hidden="1" x14ac:dyDescent="0.2">
      <c r="A656" s="97" t="str">
        <f t="shared" si="9"/>
        <v>140300</v>
      </c>
      <c r="B656" s="232"/>
      <c r="C656" s="232">
        <v>140</v>
      </c>
      <c r="D656" s="232">
        <v>300</v>
      </c>
      <c r="E656" s="109">
        <v>768</v>
      </c>
      <c r="F656" s="235">
        <v>400</v>
      </c>
      <c r="G656" s="238">
        <v>400</v>
      </c>
      <c r="H656" s="238">
        <v>420</v>
      </c>
      <c r="I656" s="238">
        <v>700</v>
      </c>
      <c r="J656" s="105"/>
      <c r="K656" s="105"/>
      <c r="L656" s="26"/>
      <c r="M656" s="26"/>
    </row>
    <row r="657" spans="1:13" s="27" customFormat="1" hidden="1" x14ac:dyDescent="0.2">
      <c r="A657" s="97" t="str">
        <f t="shared" si="9"/>
        <v>168300</v>
      </c>
      <c r="B657" s="232"/>
      <c r="C657" s="232">
        <v>168</v>
      </c>
      <c r="D657" s="232">
        <v>300</v>
      </c>
      <c r="E657" s="109">
        <v>792</v>
      </c>
      <c r="F657" s="235">
        <v>410</v>
      </c>
      <c r="G657" s="238">
        <v>420</v>
      </c>
      <c r="H657" s="238">
        <v>504</v>
      </c>
      <c r="I657" s="238">
        <v>840</v>
      </c>
      <c r="J657" s="105"/>
      <c r="K657" s="105"/>
      <c r="L657" s="26"/>
      <c r="M657" s="26"/>
    </row>
    <row r="658" spans="1:13" s="27" customFormat="1" hidden="1" x14ac:dyDescent="0.2">
      <c r="A658" s="97" t="str">
        <f t="shared" si="9"/>
        <v>178300</v>
      </c>
      <c r="B658" s="232"/>
      <c r="C658" s="232">
        <v>178</v>
      </c>
      <c r="D658" s="232">
        <v>300</v>
      </c>
      <c r="E658" s="109">
        <v>802</v>
      </c>
      <c r="F658" s="235">
        <v>410</v>
      </c>
      <c r="G658" s="238">
        <v>445</v>
      </c>
      <c r="H658" s="238">
        <v>534</v>
      </c>
      <c r="I658" s="238">
        <v>890</v>
      </c>
      <c r="J658" s="105"/>
      <c r="K658" s="105"/>
      <c r="L658" s="26"/>
      <c r="M658" s="26"/>
    </row>
    <row r="659" spans="1:13" s="27" customFormat="1" hidden="1" x14ac:dyDescent="0.2">
      <c r="A659" s="97" t="str">
        <f t="shared" si="9"/>
        <v>219300</v>
      </c>
      <c r="B659" s="232"/>
      <c r="C659" s="232">
        <v>219</v>
      </c>
      <c r="D659" s="232">
        <v>300</v>
      </c>
      <c r="E659" s="109">
        <v>842</v>
      </c>
      <c r="F659" s="235">
        <v>430</v>
      </c>
      <c r="G659" s="238">
        <v>547.5</v>
      </c>
      <c r="H659" s="238">
        <v>657</v>
      </c>
      <c r="I659" s="238">
        <v>1095</v>
      </c>
      <c r="J659" s="105"/>
      <c r="K659" s="105"/>
      <c r="L659" s="26"/>
      <c r="M659" s="26"/>
    </row>
    <row r="660" spans="1:13" s="27" customFormat="1" hidden="1" x14ac:dyDescent="0.2">
      <c r="A660" s="97" t="str">
        <f t="shared" si="9"/>
        <v>230300</v>
      </c>
      <c r="B660" s="232"/>
      <c r="C660" s="232">
        <v>230</v>
      </c>
      <c r="D660" s="232">
        <v>300</v>
      </c>
      <c r="E660" s="109">
        <v>852</v>
      </c>
      <c r="F660" s="235">
        <v>435</v>
      </c>
      <c r="G660" s="238">
        <v>575</v>
      </c>
      <c r="H660" s="238">
        <v>690</v>
      </c>
      <c r="I660" s="238">
        <v>1150</v>
      </c>
      <c r="J660" s="105"/>
      <c r="K660" s="105"/>
      <c r="L660" s="26"/>
      <c r="M660" s="26"/>
    </row>
    <row r="661" spans="1:13" s="27" customFormat="1" hidden="1" x14ac:dyDescent="0.2">
      <c r="A661" s="97" t="str">
        <f t="shared" si="9"/>
        <v>273300</v>
      </c>
      <c r="B661" s="232"/>
      <c r="C661" s="232">
        <v>273</v>
      </c>
      <c r="D661" s="232">
        <v>300</v>
      </c>
      <c r="E661" s="109">
        <v>882</v>
      </c>
      <c r="F661" s="235">
        <v>440</v>
      </c>
      <c r="G661" s="238">
        <v>682.5</v>
      </c>
      <c r="H661" s="238">
        <v>819</v>
      </c>
      <c r="I661" s="238">
        <v>1365</v>
      </c>
      <c r="J661" s="105"/>
      <c r="K661" s="105"/>
      <c r="L661" s="26"/>
      <c r="M661" s="26"/>
    </row>
    <row r="662" spans="1:13" s="27" customFormat="1" hidden="1" x14ac:dyDescent="0.2">
      <c r="A662" s="97" t="str">
        <f t="shared" si="9"/>
        <v>289300</v>
      </c>
      <c r="B662" s="232"/>
      <c r="C662" s="232">
        <v>289</v>
      </c>
      <c r="D662" s="232">
        <v>300</v>
      </c>
      <c r="E662" s="109">
        <v>912</v>
      </c>
      <c r="F662" s="235">
        <v>450</v>
      </c>
      <c r="G662" s="238">
        <v>722.5</v>
      </c>
      <c r="H662" s="238">
        <v>867</v>
      </c>
      <c r="I662" s="238">
        <v>1445</v>
      </c>
      <c r="J662" s="105"/>
      <c r="K662" s="105"/>
      <c r="L662" s="26"/>
      <c r="M662" s="26"/>
    </row>
    <row r="663" spans="1:13" s="27" customFormat="1" hidden="1" x14ac:dyDescent="0.2">
      <c r="A663" s="97" t="str">
        <f t="shared" si="9"/>
        <v>324300</v>
      </c>
      <c r="B663" s="232"/>
      <c r="C663" s="232">
        <v>324</v>
      </c>
      <c r="D663" s="232">
        <v>300</v>
      </c>
      <c r="E663" s="109">
        <v>940</v>
      </c>
      <c r="F663" s="235">
        <v>457</v>
      </c>
      <c r="G663" s="238">
        <v>810</v>
      </c>
      <c r="H663" s="238">
        <v>972</v>
      </c>
      <c r="I663" s="238">
        <v>1620</v>
      </c>
      <c r="J663" s="105"/>
      <c r="K663" s="105"/>
      <c r="L663" s="26"/>
      <c r="M663" s="26"/>
    </row>
    <row r="664" spans="1:13" s="27" customFormat="1" hidden="1" x14ac:dyDescent="0.2">
      <c r="A664" s="97" t="str">
        <f t="shared" si="9"/>
        <v>356300</v>
      </c>
      <c r="B664" s="232"/>
      <c r="C664" s="232">
        <v>356</v>
      </c>
      <c r="D664" s="232">
        <v>300</v>
      </c>
      <c r="E664" s="109">
        <v>972</v>
      </c>
      <c r="F664" s="235">
        <v>533</v>
      </c>
      <c r="G664" s="238">
        <v>890</v>
      </c>
      <c r="H664" s="238">
        <v>1068</v>
      </c>
      <c r="I664" s="238">
        <v>1780</v>
      </c>
      <c r="J664" s="105"/>
      <c r="K664" s="105"/>
      <c r="L664" s="26"/>
      <c r="M664" s="26"/>
    </row>
    <row r="665" spans="1:13" s="27" customFormat="1" hidden="1" x14ac:dyDescent="0.2">
      <c r="A665" s="97" t="str">
        <f t="shared" si="9"/>
        <v>371300</v>
      </c>
      <c r="B665" s="232"/>
      <c r="C665" s="232">
        <v>371</v>
      </c>
      <c r="D665" s="232">
        <v>300</v>
      </c>
      <c r="E665" s="109">
        <v>992</v>
      </c>
      <c r="F665" s="235">
        <v>533</v>
      </c>
      <c r="G665" s="238">
        <v>927.5</v>
      </c>
      <c r="H665" s="238">
        <v>1113</v>
      </c>
      <c r="I665" s="238">
        <v>1855</v>
      </c>
      <c r="J665" s="105"/>
      <c r="K665" s="105"/>
      <c r="L665" s="26"/>
      <c r="M665" s="26"/>
    </row>
    <row r="666" spans="1:13" s="27" customFormat="1" hidden="1" x14ac:dyDescent="0.2">
      <c r="A666" s="97" t="str">
        <f t="shared" si="9"/>
        <v>406300</v>
      </c>
      <c r="B666" s="232"/>
      <c r="C666" s="232">
        <v>406</v>
      </c>
      <c r="D666" s="232">
        <v>300</v>
      </c>
      <c r="E666" s="109">
        <v>1026</v>
      </c>
      <c r="F666" s="235">
        <v>610</v>
      </c>
      <c r="G666" s="238">
        <v>1015</v>
      </c>
      <c r="H666" s="238">
        <v>1218</v>
      </c>
      <c r="I666" s="238">
        <v>2030</v>
      </c>
      <c r="J666" s="105"/>
      <c r="K666" s="105"/>
      <c r="L666" s="26"/>
      <c r="M666" s="26"/>
    </row>
    <row r="667" spans="1:13" s="27" customFormat="1" hidden="1" x14ac:dyDescent="0.2">
      <c r="A667" s="97" t="str">
        <f t="shared" si="9"/>
        <v>426300</v>
      </c>
      <c r="B667" s="232"/>
      <c r="C667" s="232">
        <v>426</v>
      </c>
      <c r="D667" s="232">
        <v>300</v>
      </c>
      <c r="E667" s="109">
        <v>1052</v>
      </c>
      <c r="F667" s="235">
        <v>610</v>
      </c>
      <c r="G667" s="238">
        <v>1065</v>
      </c>
      <c r="H667" s="238">
        <v>1278</v>
      </c>
      <c r="I667" s="238">
        <v>2130</v>
      </c>
      <c r="J667" s="105"/>
      <c r="K667" s="105"/>
      <c r="L667" s="26"/>
      <c r="M667" s="26"/>
    </row>
    <row r="668" spans="1:13" s="27" customFormat="1" hidden="1" x14ac:dyDescent="0.2">
      <c r="A668" s="97" t="str">
        <f t="shared" si="9"/>
        <v>508300</v>
      </c>
      <c r="B668" s="232"/>
      <c r="C668" s="232">
        <v>508</v>
      </c>
      <c r="D668" s="232">
        <v>300</v>
      </c>
      <c r="E668" s="109">
        <v>1131</v>
      </c>
      <c r="F668" s="235">
        <v>762</v>
      </c>
      <c r="G668" s="238">
        <v>1270</v>
      </c>
      <c r="H668" s="238">
        <v>1524</v>
      </c>
      <c r="I668" s="238">
        <v>2540</v>
      </c>
      <c r="J668" s="105"/>
      <c r="K668" s="105"/>
      <c r="L668" s="26"/>
      <c r="M668" s="26"/>
    </row>
    <row r="669" spans="1:13" s="27" customFormat="1" hidden="1" x14ac:dyDescent="0.2">
      <c r="A669" s="97" t="str">
        <f t="shared" si="9"/>
        <v>533300</v>
      </c>
      <c r="B669" s="232"/>
      <c r="C669" s="232">
        <v>533</v>
      </c>
      <c r="D669" s="232">
        <v>300</v>
      </c>
      <c r="E669" s="109">
        <v>1156</v>
      </c>
      <c r="F669" s="235">
        <v>762</v>
      </c>
      <c r="G669" s="238">
        <v>1332.5</v>
      </c>
      <c r="H669" s="238">
        <v>1599</v>
      </c>
      <c r="I669" s="238">
        <v>2665</v>
      </c>
      <c r="J669" s="105"/>
      <c r="K669" s="105"/>
      <c r="L669" s="26"/>
      <c r="M669" s="26"/>
    </row>
    <row r="670" spans="1:13" s="27" customFormat="1" hidden="1" x14ac:dyDescent="0.2">
      <c r="A670" s="97" t="str">
        <f t="shared" si="9"/>
        <v>612300</v>
      </c>
      <c r="B670" s="232"/>
      <c r="C670" s="232">
        <v>612</v>
      </c>
      <c r="D670" s="232">
        <v>300</v>
      </c>
      <c r="E670" s="109">
        <v>1237</v>
      </c>
      <c r="F670" s="235">
        <v>914</v>
      </c>
      <c r="G670" s="238">
        <v>1530</v>
      </c>
      <c r="H670" s="238">
        <v>1836</v>
      </c>
      <c r="I670" s="238">
        <v>3060</v>
      </c>
      <c r="J670" s="105"/>
      <c r="K670" s="105"/>
      <c r="L670" s="26"/>
      <c r="M670" s="26"/>
    </row>
    <row r="671" spans="1:13" s="27" customFormat="1" hidden="1" x14ac:dyDescent="0.2">
      <c r="A671" s="97" t="str">
        <f t="shared" si="9"/>
        <v>630300</v>
      </c>
      <c r="B671" s="232"/>
      <c r="C671" s="232">
        <v>630</v>
      </c>
      <c r="D671" s="232">
        <v>300</v>
      </c>
      <c r="E671" s="109">
        <v>1252</v>
      </c>
      <c r="F671" s="235">
        <v>914</v>
      </c>
      <c r="G671" s="238">
        <v>1575</v>
      </c>
      <c r="H671" s="238">
        <v>1890</v>
      </c>
      <c r="I671" s="238">
        <v>3150</v>
      </c>
      <c r="J671" s="105"/>
      <c r="K671" s="105"/>
      <c r="L671" s="26"/>
      <c r="M671" s="26"/>
    </row>
    <row r="672" spans="1:13" s="27" customFormat="1" hidden="1" x14ac:dyDescent="0.2">
      <c r="A672" s="97" t="str">
        <f t="shared" si="9"/>
        <v>714300</v>
      </c>
      <c r="B672" s="232"/>
      <c r="C672" s="232">
        <v>714</v>
      </c>
      <c r="D672" s="232">
        <v>300</v>
      </c>
      <c r="E672" s="109">
        <v>1334</v>
      </c>
      <c r="F672" s="235">
        <v>1070</v>
      </c>
      <c r="G672" s="238">
        <v>1785</v>
      </c>
      <c r="H672" s="238">
        <v>2142</v>
      </c>
      <c r="I672" s="238">
        <v>3570</v>
      </c>
      <c r="J672" s="105"/>
      <c r="K672" s="105"/>
      <c r="L672" s="26"/>
      <c r="M672" s="26"/>
    </row>
    <row r="673" spans="1:13" s="27" customFormat="1" hidden="1" x14ac:dyDescent="0.2">
      <c r="A673" s="97" t="str">
        <f t="shared" si="9"/>
        <v>813300</v>
      </c>
      <c r="B673" s="232"/>
      <c r="C673" s="232">
        <v>813</v>
      </c>
      <c r="D673" s="232">
        <v>300</v>
      </c>
      <c r="E673" s="109">
        <v>1422</v>
      </c>
      <c r="F673" s="235">
        <v>1220</v>
      </c>
      <c r="G673" s="238">
        <v>2032.5</v>
      </c>
      <c r="H673" s="238">
        <v>2439</v>
      </c>
      <c r="I673" s="238">
        <v>4065</v>
      </c>
      <c r="J673" s="105"/>
      <c r="K673" s="105"/>
      <c r="L673" s="26"/>
      <c r="M673" s="26"/>
    </row>
    <row r="674" spans="1:13" s="27" customFormat="1" hidden="1" x14ac:dyDescent="0.2">
      <c r="A674" s="97" t="str">
        <f t="shared" si="9"/>
        <v>914300</v>
      </c>
      <c r="B674" s="232"/>
      <c r="C674" s="232">
        <v>914</v>
      </c>
      <c r="D674" s="232">
        <v>300</v>
      </c>
      <c r="E674" s="109">
        <v>1534</v>
      </c>
      <c r="F674" s="235">
        <v>1370</v>
      </c>
      <c r="G674" s="238">
        <v>2285</v>
      </c>
      <c r="H674" s="238">
        <v>2742</v>
      </c>
      <c r="I674" s="238">
        <v>4570</v>
      </c>
      <c r="J674" s="105"/>
      <c r="K674" s="105"/>
      <c r="L674" s="26"/>
      <c r="M674" s="26"/>
    </row>
    <row r="675" spans="1:13" s="27" customFormat="1" hidden="1" x14ac:dyDescent="0.2">
      <c r="A675" s="97" t="str">
        <f t="shared" si="9"/>
        <v>1016300</v>
      </c>
      <c r="B675" s="232"/>
      <c r="C675" s="232">
        <v>1016</v>
      </c>
      <c r="D675" s="232">
        <v>300</v>
      </c>
      <c r="E675" s="109">
        <v>1636</v>
      </c>
      <c r="F675" s="235">
        <v>1525</v>
      </c>
      <c r="G675" s="238">
        <v>2540</v>
      </c>
      <c r="H675" s="238">
        <v>3048</v>
      </c>
      <c r="I675" s="238">
        <v>5080</v>
      </c>
      <c r="J675" s="105"/>
      <c r="K675" s="105"/>
      <c r="L675" s="26"/>
      <c r="M675" s="26"/>
    </row>
    <row r="676" spans="1:13" s="27" customFormat="1" hidden="1" x14ac:dyDescent="0.2">
      <c r="A676" s="97" t="str">
        <f t="shared" si="9"/>
        <v>012320</v>
      </c>
      <c r="B676" s="232"/>
      <c r="C676" s="232">
        <v>12</v>
      </c>
      <c r="D676" s="232">
        <v>320</v>
      </c>
      <c r="E676" s="109">
        <v>672</v>
      </c>
      <c r="F676" s="235">
        <v>381</v>
      </c>
      <c r="G676" s="238">
        <v>381</v>
      </c>
      <c r="H676" s="238">
        <v>381</v>
      </c>
      <c r="I676" s="238">
        <v>381</v>
      </c>
      <c r="J676" s="105"/>
      <c r="K676" s="105"/>
      <c r="L676" s="26"/>
      <c r="M676" s="26"/>
    </row>
    <row r="677" spans="1:13" s="27" customFormat="1" hidden="1" x14ac:dyDescent="0.2">
      <c r="A677" s="97" t="str">
        <f t="shared" si="9"/>
        <v>015320</v>
      </c>
      <c r="B677" s="232"/>
      <c r="C677" s="232">
        <v>15</v>
      </c>
      <c r="D677" s="232">
        <v>320</v>
      </c>
      <c r="E677" s="109">
        <v>672</v>
      </c>
      <c r="F677" s="235">
        <v>381</v>
      </c>
      <c r="G677" s="238">
        <v>381</v>
      </c>
      <c r="H677" s="238">
        <v>381</v>
      </c>
      <c r="I677" s="238">
        <v>381</v>
      </c>
      <c r="J677" s="105"/>
      <c r="K677" s="105"/>
      <c r="L677" s="26"/>
      <c r="M677" s="26"/>
    </row>
    <row r="678" spans="1:13" s="27" customFormat="1" hidden="1" x14ac:dyDescent="0.2">
      <c r="A678" s="97" t="str">
        <f t="shared" si="9"/>
        <v>018320</v>
      </c>
      <c r="B678" s="232"/>
      <c r="C678" s="232">
        <v>18</v>
      </c>
      <c r="D678" s="232">
        <v>320</v>
      </c>
      <c r="E678" s="109">
        <v>672</v>
      </c>
      <c r="F678" s="235">
        <v>381</v>
      </c>
      <c r="G678" s="238">
        <v>381</v>
      </c>
      <c r="H678" s="238">
        <v>381</v>
      </c>
      <c r="I678" s="238">
        <v>381</v>
      </c>
      <c r="J678" s="105"/>
      <c r="K678" s="105"/>
      <c r="L678" s="26"/>
      <c r="M678" s="26"/>
    </row>
    <row r="679" spans="1:13" s="27" customFormat="1" hidden="1" x14ac:dyDescent="0.2">
      <c r="A679" s="97" t="str">
        <f t="shared" si="9"/>
        <v>022320</v>
      </c>
      <c r="B679" s="232"/>
      <c r="C679" s="232">
        <v>22</v>
      </c>
      <c r="D679" s="232">
        <v>320</v>
      </c>
      <c r="E679" s="109">
        <v>687</v>
      </c>
      <c r="F679" s="235">
        <v>381</v>
      </c>
      <c r="G679" s="238">
        <v>381</v>
      </c>
      <c r="H679" s="238">
        <v>381</v>
      </c>
      <c r="I679" s="238">
        <v>381</v>
      </c>
      <c r="J679" s="105"/>
      <c r="K679" s="105"/>
      <c r="L679" s="26"/>
      <c r="M679" s="26"/>
    </row>
    <row r="680" spans="1:13" s="27" customFormat="1" hidden="1" x14ac:dyDescent="0.2">
      <c r="A680" s="97" t="str">
        <f t="shared" si="9"/>
        <v>028320</v>
      </c>
      <c r="B680" s="232"/>
      <c r="C680" s="232">
        <v>28</v>
      </c>
      <c r="D680" s="232">
        <v>320</v>
      </c>
      <c r="E680" s="109">
        <v>687</v>
      </c>
      <c r="F680" s="235">
        <v>381</v>
      </c>
      <c r="G680" s="238">
        <v>381</v>
      </c>
      <c r="H680" s="238">
        <v>381</v>
      </c>
      <c r="I680" s="238">
        <v>381</v>
      </c>
      <c r="J680" s="105"/>
      <c r="K680" s="105"/>
      <c r="L680" s="26"/>
      <c r="M680" s="26"/>
    </row>
    <row r="681" spans="1:13" s="27" customFormat="1" hidden="1" x14ac:dyDescent="0.2">
      <c r="A681" s="97" t="str">
        <f t="shared" si="9"/>
        <v>035320</v>
      </c>
      <c r="B681" s="232"/>
      <c r="C681" s="232">
        <v>35</v>
      </c>
      <c r="D681" s="232">
        <v>320</v>
      </c>
      <c r="E681" s="109">
        <v>687</v>
      </c>
      <c r="F681" s="235">
        <v>381</v>
      </c>
      <c r="G681" s="238">
        <v>381</v>
      </c>
      <c r="H681" s="238">
        <v>381</v>
      </c>
      <c r="I681" s="238">
        <v>381</v>
      </c>
      <c r="J681" s="105"/>
      <c r="K681" s="105"/>
      <c r="L681" s="26"/>
      <c r="M681" s="26"/>
    </row>
    <row r="682" spans="1:13" s="27" customFormat="1" hidden="1" x14ac:dyDescent="0.2">
      <c r="A682" s="97" t="str">
        <f t="shared" si="9"/>
        <v>042320</v>
      </c>
      <c r="B682" s="232"/>
      <c r="C682" s="232">
        <v>42</v>
      </c>
      <c r="D682" s="232">
        <v>320</v>
      </c>
      <c r="E682" s="109">
        <v>702</v>
      </c>
      <c r="F682" s="235">
        <v>381</v>
      </c>
      <c r="G682" s="238">
        <v>381</v>
      </c>
      <c r="H682" s="238">
        <v>381</v>
      </c>
      <c r="I682" s="238">
        <v>381</v>
      </c>
      <c r="J682" s="105"/>
      <c r="K682" s="105"/>
      <c r="L682" s="26"/>
      <c r="M682" s="26"/>
    </row>
    <row r="683" spans="1:13" s="27" customFormat="1" hidden="1" x14ac:dyDescent="0.2">
      <c r="A683" s="97" t="str">
        <f t="shared" si="9"/>
        <v>048320</v>
      </c>
      <c r="B683" s="232"/>
      <c r="C683" s="232">
        <v>48</v>
      </c>
      <c r="D683" s="232">
        <v>320</v>
      </c>
      <c r="E683" s="109">
        <v>702</v>
      </c>
      <c r="F683" s="235">
        <v>381</v>
      </c>
      <c r="G683" s="238">
        <v>381</v>
      </c>
      <c r="H683" s="238">
        <v>381</v>
      </c>
      <c r="I683" s="238">
        <v>381</v>
      </c>
      <c r="J683" s="105"/>
      <c r="K683" s="105"/>
      <c r="L683" s="26"/>
      <c r="M683" s="26"/>
    </row>
    <row r="684" spans="1:13" s="27" customFormat="1" hidden="1" x14ac:dyDescent="0.2">
      <c r="A684" s="97" t="str">
        <f t="shared" ref="A684:A747" si="10">TEXT(C684,"000")&amp;TEXT(D684,"000")</f>
        <v>054320</v>
      </c>
      <c r="B684" s="232"/>
      <c r="C684" s="232">
        <v>54</v>
      </c>
      <c r="D684" s="232">
        <v>320</v>
      </c>
      <c r="E684" s="109">
        <v>722</v>
      </c>
      <c r="F684" s="235">
        <v>390</v>
      </c>
      <c r="G684" s="238">
        <v>390</v>
      </c>
      <c r="H684" s="238">
        <v>390</v>
      </c>
      <c r="I684" s="238">
        <v>390</v>
      </c>
      <c r="J684" s="105"/>
      <c r="K684" s="105"/>
      <c r="L684" s="26"/>
      <c r="M684" s="26"/>
    </row>
    <row r="685" spans="1:13" s="27" customFormat="1" hidden="1" x14ac:dyDescent="0.2">
      <c r="A685" s="97" t="str">
        <f t="shared" si="10"/>
        <v>060320</v>
      </c>
      <c r="B685" s="232"/>
      <c r="C685" s="232">
        <v>60</v>
      </c>
      <c r="D685" s="232">
        <v>320</v>
      </c>
      <c r="E685" s="109">
        <v>722</v>
      </c>
      <c r="F685" s="235">
        <v>390</v>
      </c>
      <c r="G685" s="238">
        <v>390</v>
      </c>
      <c r="H685" s="238">
        <v>390</v>
      </c>
      <c r="I685" s="238">
        <v>390</v>
      </c>
      <c r="J685" s="105"/>
      <c r="K685" s="105"/>
      <c r="L685" s="26"/>
      <c r="M685" s="26"/>
    </row>
    <row r="686" spans="1:13" s="27" customFormat="1" hidden="1" x14ac:dyDescent="0.2">
      <c r="A686" s="97" t="str">
        <f t="shared" si="10"/>
        <v>064320</v>
      </c>
      <c r="B686" s="232"/>
      <c r="C686" s="232">
        <v>64</v>
      </c>
      <c r="D686" s="232">
        <v>320</v>
      </c>
      <c r="E686" s="109">
        <v>722</v>
      </c>
      <c r="F686" s="235">
        <v>390</v>
      </c>
      <c r="G686" s="238">
        <v>390</v>
      </c>
      <c r="H686" s="238">
        <v>390</v>
      </c>
      <c r="I686" s="238">
        <v>390</v>
      </c>
      <c r="J686" s="105"/>
      <c r="K686" s="105"/>
      <c r="L686" s="26"/>
      <c r="M686" s="26"/>
    </row>
    <row r="687" spans="1:13" s="27" customFormat="1" hidden="1" x14ac:dyDescent="0.2">
      <c r="A687" s="97" t="str">
        <f t="shared" si="10"/>
        <v>070320</v>
      </c>
      <c r="B687" s="232"/>
      <c r="C687" s="232">
        <v>70</v>
      </c>
      <c r="D687" s="232">
        <v>320</v>
      </c>
      <c r="E687" s="109">
        <v>722</v>
      </c>
      <c r="F687" s="235">
        <v>400</v>
      </c>
      <c r="G687" s="238">
        <v>400</v>
      </c>
      <c r="H687" s="238">
        <v>400</v>
      </c>
      <c r="I687" s="238">
        <v>400</v>
      </c>
      <c r="J687" s="105"/>
      <c r="K687" s="105"/>
      <c r="L687" s="26"/>
      <c r="M687" s="26"/>
    </row>
    <row r="688" spans="1:13" s="27" customFormat="1" hidden="1" x14ac:dyDescent="0.2">
      <c r="A688" s="97" t="str">
        <f t="shared" si="10"/>
        <v>076320</v>
      </c>
      <c r="B688" s="232"/>
      <c r="C688" s="232">
        <v>76</v>
      </c>
      <c r="D688" s="232">
        <v>320</v>
      </c>
      <c r="E688" s="109">
        <v>742</v>
      </c>
      <c r="F688" s="235">
        <v>400</v>
      </c>
      <c r="G688" s="238">
        <v>400</v>
      </c>
      <c r="H688" s="238">
        <v>400</v>
      </c>
      <c r="I688" s="238">
        <v>400</v>
      </c>
      <c r="J688" s="105"/>
      <c r="K688" s="105"/>
      <c r="L688" s="26"/>
      <c r="M688" s="26"/>
    </row>
    <row r="689" spans="1:13" s="27" customFormat="1" hidden="1" x14ac:dyDescent="0.2">
      <c r="A689" s="97" t="str">
        <f t="shared" si="10"/>
        <v>089320</v>
      </c>
      <c r="B689" s="232"/>
      <c r="C689" s="232">
        <v>89</v>
      </c>
      <c r="D689" s="232">
        <v>320</v>
      </c>
      <c r="E689" s="109">
        <v>752</v>
      </c>
      <c r="F689" s="235">
        <v>400</v>
      </c>
      <c r="G689" s="238">
        <v>400</v>
      </c>
      <c r="H689" s="238">
        <v>400</v>
      </c>
      <c r="I689" s="238">
        <v>445</v>
      </c>
      <c r="J689" s="105"/>
      <c r="K689" s="105"/>
      <c r="L689" s="26"/>
      <c r="M689" s="26"/>
    </row>
    <row r="690" spans="1:13" s="27" customFormat="1" hidden="1" x14ac:dyDescent="0.2">
      <c r="A690" s="97" t="str">
        <f t="shared" si="10"/>
        <v>102320</v>
      </c>
      <c r="B690" s="232"/>
      <c r="C690" s="232">
        <v>102</v>
      </c>
      <c r="D690" s="232">
        <v>320</v>
      </c>
      <c r="E690" s="109">
        <v>768</v>
      </c>
      <c r="F690" s="235">
        <v>400</v>
      </c>
      <c r="G690" s="238">
        <v>400</v>
      </c>
      <c r="H690" s="238">
        <v>400</v>
      </c>
      <c r="I690" s="238">
        <v>510</v>
      </c>
      <c r="J690" s="105"/>
      <c r="K690" s="105"/>
      <c r="L690" s="26"/>
      <c r="M690" s="26"/>
    </row>
    <row r="691" spans="1:13" s="27" customFormat="1" hidden="1" x14ac:dyDescent="0.2">
      <c r="A691" s="97" t="str">
        <f t="shared" si="10"/>
        <v>114320</v>
      </c>
      <c r="B691" s="232"/>
      <c r="C691" s="232">
        <v>114</v>
      </c>
      <c r="D691" s="232">
        <v>320</v>
      </c>
      <c r="E691" s="109">
        <v>768</v>
      </c>
      <c r="F691" s="235">
        <v>410</v>
      </c>
      <c r="G691" s="238">
        <v>410</v>
      </c>
      <c r="H691" s="238">
        <v>410</v>
      </c>
      <c r="I691" s="238">
        <v>570</v>
      </c>
      <c r="J691" s="105"/>
      <c r="K691" s="105"/>
      <c r="L691" s="26"/>
      <c r="M691" s="26"/>
    </row>
    <row r="692" spans="1:13" s="27" customFormat="1" hidden="1" x14ac:dyDescent="0.2">
      <c r="A692" s="97" t="str">
        <f t="shared" si="10"/>
        <v>127320</v>
      </c>
      <c r="B692" s="232"/>
      <c r="C692" s="232">
        <v>127</v>
      </c>
      <c r="D692" s="232">
        <v>320</v>
      </c>
      <c r="E692" s="109">
        <v>792</v>
      </c>
      <c r="F692" s="235">
        <v>410</v>
      </c>
      <c r="G692" s="238">
        <v>410</v>
      </c>
      <c r="H692" s="238">
        <v>410</v>
      </c>
      <c r="I692" s="238">
        <v>635</v>
      </c>
      <c r="J692" s="105"/>
      <c r="K692" s="105"/>
      <c r="L692" s="26"/>
      <c r="M692" s="26"/>
    </row>
    <row r="693" spans="1:13" s="27" customFormat="1" hidden="1" x14ac:dyDescent="0.2">
      <c r="A693" s="97" t="str">
        <f t="shared" si="10"/>
        <v>140320</v>
      </c>
      <c r="B693" s="232"/>
      <c r="C693" s="232">
        <v>140</v>
      </c>
      <c r="D693" s="232">
        <v>320</v>
      </c>
      <c r="E693" s="109">
        <v>802</v>
      </c>
      <c r="F693" s="235">
        <v>410</v>
      </c>
      <c r="G693" s="238">
        <v>410</v>
      </c>
      <c r="H693" s="238">
        <v>420</v>
      </c>
      <c r="I693" s="238">
        <v>700</v>
      </c>
      <c r="J693" s="105"/>
      <c r="K693" s="105"/>
      <c r="L693" s="26"/>
      <c r="M693" s="26"/>
    </row>
    <row r="694" spans="1:13" s="27" customFormat="1" hidden="1" x14ac:dyDescent="0.2">
      <c r="A694" s="97" t="str">
        <f t="shared" si="10"/>
        <v>168320</v>
      </c>
      <c r="B694" s="232"/>
      <c r="C694" s="232">
        <v>168</v>
      </c>
      <c r="D694" s="232">
        <v>320</v>
      </c>
      <c r="E694" s="109">
        <v>831</v>
      </c>
      <c r="F694" s="235">
        <v>420</v>
      </c>
      <c r="G694" s="238">
        <v>420</v>
      </c>
      <c r="H694" s="238">
        <v>504</v>
      </c>
      <c r="I694" s="238">
        <v>840</v>
      </c>
      <c r="J694" s="105"/>
      <c r="K694" s="105"/>
      <c r="L694" s="26"/>
      <c r="M694" s="26"/>
    </row>
    <row r="695" spans="1:13" s="27" customFormat="1" hidden="1" x14ac:dyDescent="0.2">
      <c r="A695" s="97" t="str">
        <f t="shared" si="10"/>
        <v>178320</v>
      </c>
      <c r="B695" s="232"/>
      <c r="C695" s="232">
        <v>178</v>
      </c>
      <c r="D695" s="232">
        <v>320</v>
      </c>
      <c r="E695" s="109">
        <v>842</v>
      </c>
      <c r="F695" s="235">
        <v>430</v>
      </c>
      <c r="G695" s="238">
        <v>445</v>
      </c>
      <c r="H695" s="238">
        <v>534</v>
      </c>
      <c r="I695" s="238">
        <v>890</v>
      </c>
      <c r="J695" s="105"/>
      <c r="K695" s="105"/>
      <c r="L695" s="26"/>
      <c r="M695" s="26"/>
    </row>
    <row r="696" spans="1:13" s="27" customFormat="1" hidden="1" x14ac:dyDescent="0.2">
      <c r="A696" s="97" t="str">
        <f t="shared" si="10"/>
        <v>219320</v>
      </c>
      <c r="B696" s="232"/>
      <c r="C696" s="232">
        <v>219</v>
      </c>
      <c r="D696" s="232">
        <v>320</v>
      </c>
      <c r="E696" s="109">
        <v>882</v>
      </c>
      <c r="F696" s="235">
        <v>440</v>
      </c>
      <c r="G696" s="238">
        <v>547.5</v>
      </c>
      <c r="H696" s="238">
        <v>657</v>
      </c>
      <c r="I696" s="238">
        <v>1095</v>
      </c>
      <c r="J696" s="105"/>
      <c r="K696" s="105"/>
      <c r="L696" s="26"/>
      <c r="M696" s="26"/>
    </row>
    <row r="697" spans="1:13" s="27" customFormat="1" hidden="1" x14ac:dyDescent="0.2">
      <c r="A697" s="97" t="str">
        <f t="shared" si="10"/>
        <v>230320</v>
      </c>
      <c r="B697" s="232"/>
      <c r="C697" s="232">
        <v>230</v>
      </c>
      <c r="D697" s="232">
        <v>320</v>
      </c>
      <c r="E697" s="109">
        <v>912</v>
      </c>
      <c r="F697" s="235">
        <v>450</v>
      </c>
      <c r="G697" s="238">
        <v>575</v>
      </c>
      <c r="H697" s="238">
        <v>690</v>
      </c>
      <c r="I697" s="238">
        <v>1150</v>
      </c>
      <c r="J697" s="105"/>
      <c r="K697" s="105"/>
      <c r="L697" s="26"/>
      <c r="M697" s="26"/>
    </row>
    <row r="698" spans="1:13" s="27" customFormat="1" hidden="1" x14ac:dyDescent="0.2">
      <c r="A698" s="97" t="str">
        <f t="shared" si="10"/>
        <v>273320</v>
      </c>
      <c r="B698" s="232"/>
      <c r="C698" s="232">
        <v>273</v>
      </c>
      <c r="D698" s="232">
        <v>320</v>
      </c>
      <c r="E698" s="109">
        <v>940</v>
      </c>
      <c r="F698" s="235">
        <v>457</v>
      </c>
      <c r="G698" s="238">
        <v>682.5</v>
      </c>
      <c r="H698" s="238">
        <v>819</v>
      </c>
      <c r="I698" s="238">
        <v>1365</v>
      </c>
      <c r="J698" s="105"/>
      <c r="K698" s="105"/>
      <c r="L698" s="26"/>
      <c r="M698" s="26"/>
    </row>
    <row r="699" spans="1:13" s="27" customFormat="1" hidden="1" x14ac:dyDescent="0.2">
      <c r="A699" s="97" t="str">
        <f t="shared" si="10"/>
        <v>289320</v>
      </c>
      <c r="B699" s="232"/>
      <c r="C699" s="232">
        <v>289</v>
      </c>
      <c r="D699" s="232">
        <v>320</v>
      </c>
      <c r="E699" s="109">
        <v>952</v>
      </c>
      <c r="F699" s="235">
        <v>457</v>
      </c>
      <c r="G699" s="238">
        <v>722.5</v>
      </c>
      <c r="H699" s="238">
        <v>867</v>
      </c>
      <c r="I699" s="238">
        <v>1445</v>
      </c>
      <c r="J699" s="105"/>
      <c r="K699" s="105"/>
      <c r="L699" s="26"/>
      <c r="M699" s="26"/>
    </row>
    <row r="700" spans="1:13" s="27" customFormat="1" hidden="1" x14ac:dyDescent="0.2">
      <c r="A700" s="97" t="str">
        <f t="shared" si="10"/>
        <v>324320</v>
      </c>
      <c r="B700" s="232"/>
      <c r="C700" s="232">
        <v>324</v>
      </c>
      <c r="D700" s="232">
        <v>320</v>
      </c>
      <c r="E700" s="109">
        <v>986</v>
      </c>
      <c r="F700" s="235">
        <v>457</v>
      </c>
      <c r="G700" s="238">
        <v>810</v>
      </c>
      <c r="H700" s="238">
        <v>972</v>
      </c>
      <c r="I700" s="238">
        <v>1620</v>
      </c>
      <c r="J700" s="105"/>
      <c r="K700" s="105"/>
      <c r="L700" s="26"/>
      <c r="M700" s="26"/>
    </row>
    <row r="701" spans="1:13" s="27" customFormat="1" hidden="1" x14ac:dyDescent="0.2">
      <c r="A701" s="97" t="str">
        <f t="shared" si="10"/>
        <v>356320</v>
      </c>
      <c r="B701" s="232"/>
      <c r="C701" s="232">
        <v>356</v>
      </c>
      <c r="D701" s="232">
        <v>320</v>
      </c>
      <c r="E701" s="109">
        <v>1012</v>
      </c>
      <c r="F701" s="235">
        <v>533</v>
      </c>
      <c r="G701" s="238">
        <v>890</v>
      </c>
      <c r="H701" s="238">
        <v>1068</v>
      </c>
      <c r="I701" s="238">
        <v>1780</v>
      </c>
      <c r="J701" s="105"/>
      <c r="K701" s="105"/>
      <c r="L701" s="26"/>
      <c r="M701" s="26"/>
    </row>
    <row r="702" spans="1:13" s="27" customFormat="1" hidden="1" x14ac:dyDescent="0.2">
      <c r="A702" s="97" t="str">
        <f t="shared" si="10"/>
        <v>371320</v>
      </c>
      <c r="B702" s="232"/>
      <c r="C702" s="232">
        <v>371</v>
      </c>
      <c r="D702" s="232">
        <v>320</v>
      </c>
      <c r="E702" s="109">
        <v>1031</v>
      </c>
      <c r="F702" s="235">
        <v>533</v>
      </c>
      <c r="G702" s="238">
        <v>927.5</v>
      </c>
      <c r="H702" s="238">
        <v>1113</v>
      </c>
      <c r="I702" s="238">
        <v>1855</v>
      </c>
      <c r="J702" s="105"/>
      <c r="K702" s="105"/>
      <c r="L702" s="26"/>
      <c r="M702" s="26"/>
    </row>
    <row r="703" spans="1:13" s="27" customFormat="1" hidden="1" x14ac:dyDescent="0.2">
      <c r="A703" s="97" t="str">
        <f t="shared" si="10"/>
        <v>406320</v>
      </c>
      <c r="B703" s="232"/>
      <c r="C703" s="232">
        <v>406</v>
      </c>
      <c r="D703" s="232">
        <v>320</v>
      </c>
      <c r="E703" s="109">
        <v>1072</v>
      </c>
      <c r="F703" s="235">
        <v>610</v>
      </c>
      <c r="G703" s="238">
        <v>1015</v>
      </c>
      <c r="H703" s="238">
        <v>1218</v>
      </c>
      <c r="I703" s="238">
        <v>2030</v>
      </c>
      <c r="J703" s="105"/>
      <c r="K703" s="105"/>
      <c r="L703" s="26"/>
      <c r="M703" s="26"/>
    </row>
    <row r="704" spans="1:13" s="27" customFormat="1" hidden="1" x14ac:dyDescent="0.2">
      <c r="A704" s="97" t="str">
        <f t="shared" si="10"/>
        <v>426320</v>
      </c>
      <c r="B704" s="232"/>
      <c r="C704" s="232">
        <v>426</v>
      </c>
      <c r="D704" s="232">
        <v>320</v>
      </c>
      <c r="E704" s="109">
        <v>1092</v>
      </c>
      <c r="F704" s="235">
        <v>610</v>
      </c>
      <c r="G704" s="238">
        <v>1065</v>
      </c>
      <c r="H704" s="238">
        <v>1278</v>
      </c>
      <c r="I704" s="238">
        <v>2130</v>
      </c>
      <c r="J704" s="105"/>
      <c r="K704" s="105"/>
      <c r="L704" s="26"/>
      <c r="M704" s="26"/>
    </row>
    <row r="705" spans="1:18" s="27" customFormat="1" hidden="1" x14ac:dyDescent="0.2">
      <c r="A705" s="97" t="str">
        <f t="shared" si="10"/>
        <v>508320</v>
      </c>
      <c r="B705" s="232"/>
      <c r="C705" s="232">
        <v>508</v>
      </c>
      <c r="D705" s="232">
        <v>320</v>
      </c>
      <c r="E705" s="109">
        <v>1172</v>
      </c>
      <c r="F705" s="235">
        <v>762</v>
      </c>
      <c r="G705" s="238">
        <v>1270</v>
      </c>
      <c r="H705" s="238">
        <v>1524</v>
      </c>
      <c r="I705" s="238">
        <v>2540</v>
      </c>
      <c r="J705" s="105"/>
      <c r="K705" s="105"/>
      <c r="L705" s="26"/>
      <c r="M705" s="26"/>
    </row>
    <row r="706" spans="1:18" s="27" customFormat="1" hidden="1" x14ac:dyDescent="0.2">
      <c r="A706" s="97" t="str">
        <f t="shared" si="10"/>
        <v>533320</v>
      </c>
      <c r="B706" s="232"/>
      <c r="C706" s="232">
        <v>533</v>
      </c>
      <c r="D706" s="232">
        <v>320</v>
      </c>
      <c r="E706" s="109">
        <v>1192</v>
      </c>
      <c r="F706" s="235">
        <v>762</v>
      </c>
      <c r="G706" s="238">
        <v>1332.5</v>
      </c>
      <c r="H706" s="238">
        <v>1599</v>
      </c>
      <c r="I706" s="238">
        <v>2665</v>
      </c>
      <c r="J706" s="105"/>
      <c r="K706" s="105"/>
      <c r="L706" s="26"/>
      <c r="M706" s="26"/>
    </row>
    <row r="707" spans="1:18" s="27" customFormat="1" hidden="1" x14ac:dyDescent="0.2">
      <c r="A707" s="97" t="str">
        <f t="shared" si="10"/>
        <v>612320</v>
      </c>
      <c r="B707" s="232"/>
      <c r="C707" s="232">
        <v>612</v>
      </c>
      <c r="D707" s="232">
        <v>320</v>
      </c>
      <c r="E707" s="109">
        <v>1277</v>
      </c>
      <c r="F707" s="235">
        <v>914</v>
      </c>
      <c r="G707" s="238">
        <v>1530</v>
      </c>
      <c r="H707" s="238">
        <v>1836</v>
      </c>
      <c r="I707" s="238">
        <v>3060</v>
      </c>
      <c r="J707" s="105"/>
      <c r="K707" s="105"/>
      <c r="L707" s="26"/>
      <c r="M707" s="26"/>
    </row>
    <row r="708" spans="1:18" s="27" customFormat="1" hidden="1" x14ac:dyDescent="0.2">
      <c r="A708" s="97" t="str">
        <f t="shared" si="10"/>
        <v>630320</v>
      </c>
      <c r="B708" s="232"/>
      <c r="C708" s="232">
        <v>630</v>
      </c>
      <c r="D708" s="232">
        <v>320</v>
      </c>
      <c r="E708" s="109">
        <v>1292</v>
      </c>
      <c r="F708" s="235">
        <v>914</v>
      </c>
      <c r="G708" s="238">
        <v>1575</v>
      </c>
      <c r="H708" s="238">
        <v>1890</v>
      </c>
      <c r="I708" s="238">
        <v>3150</v>
      </c>
      <c r="J708" s="105"/>
      <c r="K708" s="105"/>
      <c r="L708" s="26"/>
      <c r="M708" s="26"/>
    </row>
    <row r="709" spans="1:18" s="27" customFormat="1" hidden="1" x14ac:dyDescent="0.2">
      <c r="A709" s="97" t="str">
        <f t="shared" si="10"/>
        <v>714320</v>
      </c>
      <c r="B709" s="232"/>
      <c r="C709" s="232">
        <v>714</v>
      </c>
      <c r="D709" s="232">
        <v>320</v>
      </c>
      <c r="E709" s="109">
        <v>1374</v>
      </c>
      <c r="F709" s="235">
        <v>1070</v>
      </c>
      <c r="G709" s="238">
        <v>1785</v>
      </c>
      <c r="H709" s="238">
        <v>2142</v>
      </c>
      <c r="I709" s="238">
        <v>3570</v>
      </c>
      <c r="J709" s="105"/>
      <c r="K709" s="105"/>
      <c r="L709" s="26"/>
      <c r="M709" s="26"/>
    </row>
    <row r="710" spans="1:18" s="27" customFormat="1" hidden="1" x14ac:dyDescent="0.2">
      <c r="A710" s="97" t="str">
        <f t="shared" si="10"/>
        <v>813320</v>
      </c>
      <c r="B710" s="232"/>
      <c r="C710" s="232">
        <v>813</v>
      </c>
      <c r="D710" s="232">
        <v>320</v>
      </c>
      <c r="E710" s="109">
        <v>1472</v>
      </c>
      <c r="F710" s="235">
        <v>1220</v>
      </c>
      <c r="G710" s="238">
        <v>2032.5</v>
      </c>
      <c r="H710" s="238">
        <v>2439</v>
      </c>
      <c r="I710" s="238">
        <v>4065</v>
      </c>
      <c r="J710" s="105"/>
      <c r="K710" s="105"/>
      <c r="L710" s="26"/>
      <c r="M710" s="26"/>
    </row>
    <row r="711" spans="1:18" s="27" customFormat="1" hidden="1" x14ac:dyDescent="0.2">
      <c r="A711" s="97" t="str">
        <f t="shared" si="10"/>
        <v>914320</v>
      </c>
      <c r="B711" s="232"/>
      <c r="C711" s="232">
        <v>914</v>
      </c>
      <c r="D711" s="232">
        <v>320</v>
      </c>
      <c r="E711" s="109">
        <v>1574</v>
      </c>
      <c r="F711" s="235">
        <v>1370</v>
      </c>
      <c r="G711" s="238">
        <v>2285</v>
      </c>
      <c r="H711" s="238">
        <v>2742</v>
      </c>
      <c r="I711" s="238">
        <v>4570</v>
      </c>
      <c r="J711" s="105"/>
      <c r="K711" s="105"/>
      <c r="L711" s="26"/>
      <c r="M711" s="26"/>
    </row>
    <row r="712" spans="1:18" s="27" customFormat="1" hidden="1" x14ac:dyDescent="0.2">
      <c r="A712" s="97" t="str">
        <f t="shared" si="10"/>
        <v>1016320</v>
      </c>
      <c r="B712" s="232"/>
      <c r="C712" s="232">
        <v>1016</v>
      </c>
      <c r="D712" s="232">
        <v>320</v>
      </c>
      <c r="E712" s="109">
        <v>1676</v>
      </c>
      <c r="F712" s="235">
        <v>1525</v>
      </c>
      <c r="G712" s="238">
        <v>2540</v>
      </c>
      <c r="H712" s="238">
        <v>3048</v>
      </c>
      <c r="I712" s="238">
        <v>5080</v>
      </c>
      <c r="J712" s="105"/>
      <c r="K712" s="105"/>
      <c r="L712" s="26"/>
      <c r="M712" s="26"/>
    </row>
    <row r="713" spans="1:18" hidden="1" x14ac:dyDescent="0.2">
      <c r="A713" s="97" t="str">
        <f t="shared" si="10"/>
        <v>063030</v>
      </c>
      <c r="B713" s="99"/>
      <c r="C713" s="101">
        <v>63</v>
      </c>
      <c r="D713" s="100">
        <v>30</v>
      </c>
      <c r="E713" s="104">
        <v>133</v>
      </c>
      <c r="G713" s="104"/>
      <c r="H713" s="104"/>
      <c r="I713" s="105">
        <f t="shared" ref="I713:I776" si="11">C713</f>
        <v>63</v>
      </c>
      <c r="J713" s="105"/>
      <c r="K713" s="105"/>
      <c r="L713" s="104"/>
      <c r="M713" s="104"/>
      <c r="N713" s="87"/>
      <c r="O713" s="87"/>
      <c r="P713" s="87"/>
      <c r="Q713" s="87"/>
      <c r="R713" s="87"/>
    </row>
    <row r="714" spans="1:18" hidden="1" x14ac:dyDescent="0.2">
      <c r="A714" s="97" t="str">
        <f t="shared" si="10"/>
        <v>063040</v>
      </c>
      <c r="B714" s="99"/>
      <c r="C714" s="101">
        <v>63</v>
      </c>
      <c r="D714" s="100">
        <v>40</v>
      </c>
      <c r="E714" s="104">
        <v>160</v>
      </c>
      <c r="G714" s="104"/>
      <c r="H714" s="104"/>
      <c r="I714" s="105">
        <f t="shared" si="11"/>
        <v>63</v>
      </c>
      <c r="J714" s="105"/>
      <c r="K714" s="105"/>
      <c r="L714" s="104"/>
      <c r="M714" s="104"/>
      <c r="N714" s="87"/>
      <c r="O714" s="87"/>
      <c r="P714" s="87"/>
      <c r="Q714" s="87"/>
      <c r="R714" s="87"/>
    </row>
    <row r="715" spans="1:18" hidden="1" x14ac:dyDescent="0.2">
      <c r="A715" s="97" t="str">
        <f t="shared" si="10"/>
        <v>063050</v>
      </c>
      <c r="B715" s="99"/>
      <c r="C715" s="101">
        <v>63</v>
      </c>
      <c r="D715" s="101">
        <v>50</v>
      </c>
      <c r="E715" s="6">
        <v>173</v>
      </c>
      <c r="G715" s="6"/>
      <c r="H715" s="6"/>
      <c r="I715" s="105">
        <f t="shared" si="11"/>
        <v>63</v>
      </c>
      <c r="J715" s="105"/>
      <c r="K715" s="105"/>
      <c r="L715" s="6"/>
      <c r="M715" s="6"/>
    </row>
    <row r="716" spans="1:18" hidden="1" x14ac:dyDescent="0.2">
      <c r="A716" s="97" t="str">
        <f t="shared" si="10"/>
        <v>063060</v>
      </c>
      <c r="B716" s="99"/>
      <c r="C716" s="101">
        <v>63</v>
      </c>
      <c r="D716" s="101">
        <v>60</v>
      </c>
      <c r="E716" s="6">
        <v>199</v>
      </c>
      <c r="G716" s="6"/>
      <c r="H716" s="6"/>
      <c r="I716" s="105">
        <f t="shared" si="11"/>
        <v>63</v>
      </c>
      <c r="J716" s="105"/>
      <c r="K716" s="105"/>
      <c r="L716" s="6"/>
      <c r="M716" s="6"/>
    </row>
    <row r="717" spans="1:18" hidden="1" x14ac:dyDescent="0.2">
      <c r="A717" s="97" t="str">
        <f t="shared" si="10"/>
        <v>063080</v>
      </c>
      <c r="B717" s="99"/>
      <c r="C717" s="101">
        <v>63</v>
      </c>
      <c r="D717" s="101">
        <v>80</v>
      </c>
      <c r="E717" s="6">
        <v>238</v>
      </c>
      <c r="G717" s="6"/>
      <c r="H717" s="6"/>
      <c r="I717" s="105">
        <f t="shared" si="11"/>
        <v>63</v>
      </c>
      <c r="J717" s="105"/>
      <c r="K717" s="105"/>
      <c r="L717" s="6"/>
      <c r="M717" s="6"/>
    </row>
    <row r="718" spans="1:18" hidden="1" x14ac:dyDescent="0.2">
      <c r="A718" s="97" t="str">
        <f t="shared" si="10"/>
        <v>063100</v>
      </c>
      <c r="B718" s="99"/>
      <c r="C718" s="101">
        <v>63</v>
      </c>
      <c r="D718" s="101">
        <v>100</v>
      </c>
      <c r="E718" s="6">
        <v>278</v>
      </c>
      <c r="G718" s="6"/>
      <c r="H718" s="6"/>
      <c r="I718" s="105">
        <f t="shared" si="11"/>
        <v>63</v>
      </c>
      <c r="J718" s="105"/>
      <c r="K718" s="105"/>
      <c r="L718" s="6"/>
      <c r="M718" s="6"/>
    </row>
    <row r="719" spans="1:18" hidden="1" x14ac:dyDescent="0.2">
      <c r="A719" s="97" t="str">
        <f t="shared" si="10"/>
        <v>080030</v>
      </c>
      <c r="B719" s="99"/>
      <c r="C719" s="101">
        <v>80</v>
      </c>
      <c r="D719" s="101">
        <v>30</v>
      </c>
      <c r="E719" s="6">
        <v>160</v>
      </c>
      <c r="G719" s="6"/>
      <c r="H719" s="6"/>
      <c r="I719" s="105">
        <f t="shared" si="11"/>
        <v>80</v>
      </c>
      <c r="J719" s="105"/>
      <c r="K719" s="105"/>
      <c r="L719" s="6"/>
      <c r="M719" s="6"/>
    </row>
    <row r="720" spans="1:18" hidden="1" x14ac:dyDescent="0.2">
      <c r="A720" s="97" t="str">
        <f t="shared" si="10"/>
        <v>080040</v>
      </c>
      <c r="B720" s="99"/>
      <c r="C720" s="101">
        <v>80</v>
      </c>
      <c r="D720" s="101">
        <v>40</v>
      </c>
      <c r="E720" s="6">
        <v>173</v>
      </c>
      <c r="G720" s="6"/>
      <c r="H720" s="6"/>
      <c r="I720" s="105">
        <f t="shared" si="11"/>
        <v>80</v>
      </c>
      <c r="J720" s="105"/>
      <c r="K720" s="105"/>
      <c r="L720" s="6"/>
      <c r="M720" s="6"/>
    </row>
    <row r="721" spans="1:13" hidden="1" x14ac:dyDescent="0.2">
      <c r="A721" s="97" t="str">
        <f t="shared" si="10"/>
        <v>080050</v>
      </c>
      <c r="B721" s="99"/>
      <c r="C721" s="101">
        <v>80</v>
      </c>
      <c r="D721" s="101">
        <v>50</v>
      </c>
      <c r="E721" s="6">
        <v>199</v>
      </c>
      <c r="G721" s="6"/>
      <c r="H721" s="6"/>
      <c r="I721" s="105">
        <f t="shared" si="11"/>
        <v>80</v>
      </c>
      <c r="J721" s="105"/>
      <c r="K721" s="105"/>
      <c r="L721" s="6"/>
      <c r="M721" s="6"/>
    </row>
    <row r="722" spans="1:13" hidden="1" x14ac:dyDescent="0.2">
      <c r="A722" s="97" t="str">
        <f t="shared" si="10"/>
        <v>080060</v>
      </c>
      <c r="B722" s="99"/>
      <c r="C722" s="101">
        <v>80</v>
      </c>
      <c r="D722" s="101">
        <v>60</v>
      </c>
      <c r="E722" s="6">
        <v>213</v>
      </c>
      <c r="G722" s="6"/>
      <c r="H722" s="6"/>
      <c r="I722" s="105">
        <f t="shared" si="11"/>
        <v>80</v>
      </c>
      <c r="J722" s="105"/>
      <c r="K722" s="105"/>
      <c r="L722" s="6"/>
      <c r="M722" s="6"/>
    </row>
    <row r="723" spans="1:13" hidden="1" x14ac:dyDescent="0.2">
      <c r="A723" s="97" t="str">
        <f t="shared" si="10"/>
        <v>080080</v>
      </c>
      <c r="B723" s="99"/>
      <c r="C723" s="101">
        <v>80</v>
      </c>
      <c r="D723" s="101">
        <v>80</v>
      </c>
      <c r="E723" s="6">
        <v>253</v>
      </c>
      <c r="G723" s="6"/>
      <c r="H723" s="6"/>
      <c r="I723" s="105">
        <f t="shared" si="11"/>
        <v>80</v>
      </c>
      <c r="J723" s="105"/>
      <c r="K723" s="105"/>
      <c r="L723" s="6"/>
      <c r="M723" s="6"/>
    </row>
    <row r="724" spans="1:13" hidden="1" x14ac:dyDescent="0.2">
      <c r="A724" s="97" t="str">
        <f t="shared" si="10"/>
        <v>080100</v>
      </c>
      <c r="B724" s="99"/>
      <c r="C724" s="101">
        <v>80</v>
      </c>
      <c r="D724" s="101">
        <v>100</v>
      </c>
      <c r="E724" s="6">
        <v>292</v>
      </c>
      <c r="G724" s="6"/>
      <c r="H724" s="6"/>
      <c r="I724" s="105">
        <f t="shared" si="11"/>
        <v>80</v>
      </c>
      <c r="J724" s="105"/>
      <c r="K724" s="105"/>
      <c r="L724" s="6"/>
      <c r="M724" s="6"/>
    </row>
    <row r="725" spans="1:13" hidden="1" x14ac:dyDescent="0.2">
      <c r="A725" s="97" t="str">
        <f t="shared" si="10"/>
        <v>100020</v>
      </c>
      <c r="B725" s="99"/>
      <c r="C725" s="101">
        <v>100</v>
      </c>
      <c r="D725" s="101">
        <v>20</v>
      </c>
      <c r="E725" s="6">
        <v>160</v>
      </c>
      <c r="G725" s="6"/>
      <c r="H725" s="6"/>
      <c r="I725" s="105">
        <f t="shared" si="11"/>
        <v>100</v>
      </c>
      <c r="J725" s="105"/>
      <c r="K725" s="105"/>
      <c r="L725" s="6"/>
      <c r="M725" s="6"/>
    </row>
    <row r="726" spans="1:13" hidden="1" x14ac:dyDescent="0.2">
      <c r="A726" s="97" t="str">
        <f t="shared" si="10"/>
        <v>100030</v>
      </c>
      <c r="B726" s="99"/>
      <c r="C726" s="101">
        <v>100</v>
      </c>
      <c r="D726" s="101">
        <v>30</v>
      </c>
      <c r="E726" s="6">
        <v>173</v>
      </c>
      <c r="G726" s="6"/>
      <c r="H726" s="6"/>
      <c r="I726" s="105">
        <f t="shared" si="11"/>
        <v>100</v>
      </c>
      <c r="J726" s="105"/>
      <c r="K726" s="105"/>
      <c r="L726" s="6"/>
      <c r="M726" s="6"/>
    </row>
    <row r="727" spans="1:13" hidden="1" x14ac:dyDescent="0.2">
      <c r="A727" s="97" t="str">
        <f t="shared" si="10"/>
        <v>100040</v>
      </c>
      <c r="B727" s="99"/>
      <c r="C727" s="101">
        <v>100</v>
      </c>
      <c r="D727" s="101">
        <v>40</v>
      </c>
      <c r="E727" s="6">
        <v>199</v>
      </c>
      <c r="G727" s="6"/>
      <c r="H727" s="6"/>
      <c r="I727" s="105">
        <f t="shared" si="11"/>
        <v>100</v>
      </c>
      <c r="J727" s="105"/>
      <c r="K727" s="105"/>
      <c r="L727" s="6"/>
      <c r="M727" s="6"/>
    </row>
    <row r="728" spans="1:13" hidden="1" x14ac:dyDescent="0.2">
      <c r="A728" s="97" t="str">
        <f t="shared" si="10"/>
        <v>100050</v>
      </c>
      <c r="B728" s="99"/>
      <c r="C728" s="101">
        <v>100</v>
      </c>
      <c r="D728" s="101">
        <v>50</v>
      </c>
      <c r="E728" s="6">
        <v>213</v>
      </c>
      <c r="G728" s="6"/>
      <c r="H728" s="6"/>
      <c r="I728" s="105">
        <f t="shared" si="11"/>
        <v>100</v>
      </c>
      <c r="J728" s="105"/>
      <c r="K728" s="105"/>
      <c r="L728" s="6"/>
      <c r="M728" s="6"/>
    </row>
    <row r="729" spans="1:13" hidden="1" x14ac:dyDescent="0.2">
      <c r="A729" s="97" t="str">
        <f t="shared" si="10"/>
        <v>100060</v>
      </c>
      <c r="B729" s="99"/>
      <c r="C729" s="101">
        <v>100</v>
      </c>
      <c r="D729" s="101">
        <v>60</v>
      </c>
      <c r="E729" s="6">
        <v>238</v>
      </c>
      <c r="G729" s="6"/>
      <c r="H729" s="6"/>
      <c r="I729" s="105">
        <f t="shared" si="11"/>
        <v>100</v>
      </c>
      <c r="J729" s="105"/>
      <c r="K729" s="105"/>
      <c r="L729" s="6"/>
      <c r="M729" s="6"/>
    </row>
    <row r="730" spans="1:13" hidden="1" x14ac:dyDescent="0.2">
      <c r="A730" s="97" t="str">
        <f t="shared" si="10"/>
        <v>100080</v>
      </c>
      <c r="B730" s="99"/>
      <c r="C730" s="101">
        <v>100</v>
      </c>
      <c r="D730" s="101">
        <v>80</v>
      </c>
      <c r="E730" s="6">
        <v>278</v>
      </c>
      <c r="G730" s="6"/>
      <c r="H730" s="6"/>
      <c r="I730" s="105">
        <f t="shared" si="11"/>
        <v>100</v>
      </c>
      <c r="J730" s="105"/>
      <c r="K730" s="105"/>
      <c r="L730" s="6"/>
      <c r="M730" s="6"/>
    </row>
    <row r="731" spans="1:13" hidden="1" x14ac:dyDescent="0.2">
      <c r="A731" s="97" t="str">
        <f t="shared" si="10"/>
        <v>100100</v>
      </c>
      <c r="B731" s="99"/>
      <c r="C731" s="101">
        <v>100</v>
      </c>
      <c r="D731" s="101">
        <v>100</v>
      </c>
      <c r="E731" s="6">
        <v>318</v>
      </c>
      <c r="G731" s="6"/>
      <c r="H731" s="6"/>
      <c r="I731" s="105">
        <f t="shared" si="11"/>
        <v>100</v>
      </c>
      <c r="J731" s="105"/>
      <c r="K731" s="105"/>
      <c r="L731" s="6"/>
      <c r="M731" s="6"/>
    </row>
    <row r="732" spans="1:13" hidden="1" x14ac:dyDescent="0.2">
      <c r="A732" s="97" t="str">
        <f t="shared" si="10"/>
        <v>125020</v>
      </c>
      <c r="B732" s="99"/>
      <c r="C732" s="101">
        <v>125</v>
      </c>
      <c r="D732" s="101">
        <v>20</v>
      </c>
      <c r="E732" s="6">
        <v>173</v>
      </c>
      <c r="G732" s="6"/>
      <c r="H732" s="6"/>
      <c r="I732" s="105">
        <f t="shared" si="11"/>
        <v>125</v>
      </c>
      <c r="J732" s="105"/>
      <c r="K732" s="105"/>
      <c r="L732" s="6"/>
      <c r="M732" s="6"/>
    </row>
    <row r="733" spans="1:13" hidden="1" x14ac:dyDescent="0.2">
      <c r="A733" s="97" t="str">
        <f t="shared" si="10"/>
        <v>125030</v>
      </c>
      <c r="B733" s="99"/>
      <c r="C733" s="101">
        <v>125</v>
      </c>
      <c r="D733" s="101">
        <v>30</v>
      </c>
      <c r="E733" s="6">
        <v>199</v>
      </c>
      <c r="G733" s="6"/>
      <c r="H733" s="6"/>
      <c r="I733" s="105">
        <f t="shared" si="11"/>
        <v>125</v>
      </c>
      <c r="J733" s="105"/>
      <c r="K733" s="105"/>
      <c r="L733" s="6"/>
      <c r="M733" s="6"/>
    </row>
    <row r="734" spans="1:13" hidden="1" x14ac:dyDescent="0.2">
      <c r="A734" s="97" t="str">
        <f t="shared" si="10"/>
        <v>125040</v>
      </c>
      <c r="B734" s="99"/>
      <c r="C734" s="101">
        <v>125</v>
      </c>
      <c r="D734" s="101">
        <v>40</v>
      </c>
      <c r="E734" s="6">
        <v>225</v>
      </c>
      <c r="G734" s="6"/>
      <c r="H734" s="6"/>
      <c r="I734" s="105">
        <f t="shared" si="11"/>
        <v>125</v>
      </c>
      <c r="J734" s="105"/>
      <c r="K734" s="105"/>
      <c r="L734" s="6"/>
      <c r="M734" s="6"/>
    </row>
    <row r="735" spans="1:13" hidden="1" x14ac:dyDescent="0.2">
      <c r="A735" s="97" t="str">
        <f t="shared" si="10"/>
        <v>125050</v>
      </c>
      <c r="B735" s="99"/>
      <c r="C735" s="101">
        <v>125</v>
      </c>
      <c r="D735" s="101">
        <v>50</v>
      </c>
      <c r="E735" s="6">
        <v>238</v>
      </c>
      <c r="G735" s="6"/>
      <c r="H735" s="6"/>
      <c r="I735" s="105">
        <f t="shared" si="11"/>
        <v>125</v>
      </c>
      <c r="J735" s="105"/>
      <c r="K735" s="105"/>
      <c r="L735" s="6"/>
      <c r="M735" s="6"/>
    </row>
    <row r="736" spans="1:13" hidden="1" x14ac:dyDescent="0.2">
      <c r="A736" s="97" t="str">
        <f t="shared" si="10"/>
        <v>125060</v>
      </c>
      <c r="B736" s="99"/>
      <c r="C736" s="101">
        <v>125</v>
      </c>
      <c r="D736" s="101">
        <v>60</v>
      </c>
      <c r="E736" s="6">
        <v>266</v>
      </c>
      <c r="G736" s="6"/>
      <c r="H736" s="6"/>
      <c r="I736" s="105">
        <f t="shared" si="11"/>
        <v>125</v>
      </c>
      <c r="J736" s="105"/>
      <c r="K736" s="105"/>
      <c r="L736" s="6"/>
      <c r="M736" s="6"/>
    </row>
    <row r="737" spans="1:13" hidden="1" x14ac:dyDescent="0.2">
      <c r="A737" s="97" t="str">
        <f t="shared" si="10"/>
        <v>125080</v>
      </c>
      <c r="B737" s="99"/>
      <c r="C737" s="101">
        <v>125</v>
      </c>
      <c r="D737" s="101">
        <v>80</v>
      </c>
      <c r="E737" s="6">
        <v>304</v>
      </c>
      <c r="G737" s="6"/>
      <c r="H737" s="6"/>
      <c r="I737" s="105">
        <f t="shared" si="11"/>
        <v>125</v>
      </c>
      <c r="J737" s="105"/>
      <c r="K737" s="105"/>
      <c r="L737" s="6"/>
      <c r="M737" s="6"/>
    </row>
    <row r="738" spans="1:13" hidden="1" x14ac:dyDescent="0.2">
      <c r="A738" s="97" t="str">
        <f t="shared" si="10"/>
        <v>125100</v>
      </c>
      <c r="B738" s="99"/>
      <c r="C738" s="101">
        <v>125</v>
      </c>
      <c r="D738" s="101">
        <v>100</v>
      </c>
      <c r="E738" s="6">
        <v>345</v>
      </c>
      <c r="G738" s="6"/>
      <c r="H738" s="6"/>
      <c r="I738" s="105">
        <f t="shared" si="11"/>
        <v>125</v>
      </c>
      <c r="J738" s="105"/>
      <c r="K738" s="105"/>
      <c r="L738" s="6"/>
      <c r="M738" s="6"/>
    </row>
    <row r="739" spans="1:13" hidden="1" x14ac:dyDescent="0.2">
      <c r="A739" s="97" t="str">
        <f t="shared" si="10"/>
        <v>160020</v>
      </c>
      <c r="B739" s="99"/>
      <c r="C739" s="101">
        <v>160</v>
      </c>
      <c r="D739" s="101">
        <v>20</v>
      </c>
      <c r="E739" s="6">
        <v>213</v>
      </c>
      <c r="G739" s="6"/>
      <c r="H739" s="6"/>
      <c r="I739" s="105">
        <f t="shared" si="11"/>
        <v>160</v>
      </c>
      <c r="J739" s="105"/>
      <c r="K739" s="105"/>
      <c r="L739" s="6"/>
      <c r="M739" s="6"/>
    </row>
    <row r="740" spans="1:13" hidden="1" x14ac:dyDescent="0.2">
      <c r="A740" s="97" t="str">
        <f t="shared" si="10"/>
        <v>160030</v>
      </c>
      <c r="B740" s="99"/>
      <c r="C740" s="101">
        <v>160</v>
      </c>
      <c r="D740" s="101">
        <v>30</v>
      </c>
      <c r="E740" s="6">
        <v>238</v>
      </c>
      <c r="G740" s="6"/>
      <c r="H740" s="6"/>
      <c r="I740" s="105">
        <f t="shared" si="11"/>
        <v>160</v>
      </c>
      <c r="J740" s="105"/>
      <c r="K740" s="105"/>
      <c r="L740" s="6"/>
      <c r="M740" s="6"/>
    </row>
    <row r="741" spans="1:13" hidden="1" x14ac:dyDescent="0.2">
      <c r="A741" s="97" t="str">
        <f t="shared" si="10"/>
        <v>160040</v>
      </c>
      <c r="B741" s="99"/>
      <c r="C741" s="101">
        <v>160</v>
      </c>
      <c r="D741" s="101">
        <v>40</v>
      </c>
      <c r="E741" s="6">
        <v>253</v>
      </c>
      <c r="G741" s="6"/>
      <c r="H741" s="6"/>
      <c r="I741" s="105">
        <f t="shared" si="11"/>
        <v>160</v>
      </c>
      <c r="J741" s="105"/>
      <c r="K741" s="105"/>
      <c r="L741" s="6"/>
      <c r="M741" s="6"/>
    </row>
    <row r="742" spans="1:13" hidden="1" x14ac:dyDescent="0.2">
      <c r="A742" s="97" t="str">
        <f t="shared" si="10"/>
        <v>160050</v>
      </c>
      <c r="B742" s="99"/>
      <c r="C742" s="101">
        <v>160</v>
      </c>
      <c r="D742" s="101">
        <v>50</v>
      </c>
      <c r="E742" s="6">
        <v>278</v>
      </c>
      <c r="G742" s="6"/>
      <c r="H742" s="6"/>
      <c r="I742" s="105">
        <f t="shared" si="11"/>
        <v>160</v>
      </c>
      <c r="J742" s="105"/>
      <c r="K742" s="105"/>
      <c r="L742" s="6"/>
      <c r="M742" s="6"/>
    </row>
    <row r="743" spans="1:13" hidden="1" x14ac:dyDescent="0.2">
      <c r="A743" s="97" t="str">
        <f t="shared" si="10"/>
        <v>160060</v>
      </c>
      <c r="B743" s="99"/>
      <c r="C743" s="101">
        <v>160</v>
      </c>
      <c r="D743" s="101">
        <v>60</v>
      </c>
      <c r="E743" s="6">
        <v>292</v>
      </c>
      <c r="G743" s="6"/>
      <c r="H743" s="6"/>
      <c r="I743" s="105">
        <f t="shared" si="11"/>
        <v>160</v>
      </c>
      <c r="J743" s="105"/>
      <c r="K743" s="105"/>
      <c r="L743" s="6"/>
      <c r="M743" s="6"/>
    </row>
    <row r="744" spans="1:13" hidden="1" x14ac:dyDescent="0.2">
      <c r="A744" s="97" t="str">
        <f t="shared" si="10"/>
        <v>160080</v>
      </c>
      <c r="B744" s="99"/>
      <c r="C744" s="101">
        <v>160</v>
      </c>
      <c r="D744" s="101">
        <v>80</v>
      </c>
      <c r="E744" s="6">
        <v>332</v>
      </c>
      <c r="G744" s="6"/>
      <c r="H744" s="6"/>
      <c r="I744" s="105">
        <f t="shared" si="11"/>
        <v>160</v>
      </c>
      <c r="J744" s="105"/>
      <c r="K744" s="105"/>
      <c r="L744" s="6"/>
      <c r="M744" s="6"/>
    </row>
    <row r="745" spans="1:13" hidden="1" x14ac:dyDescent="0.2">
      <c r="A745" s="97" t="str">
        <f t="shared" si="10"/>
        <v>160100</v>
      </c>
      <c r="B745" s="99"/>
      <c r="C745" s="101">
        <v>160</v>
      </c>
      <c r="D745" s="101">
        <v>100</v>
      </c>
      <c r="E745" s="6">
        <v>371</v>
      </c>
      <c r="G745" s="6"/>
      <c r="H745" s="6"/>
      <c r="I745" s="105">
        <f t="shared" si="11"/>
        <v>160</v>
      </c>
      <c r="J745" s="105"/>
      <c r="K745" s="105"/>
      <c r="L745" s="6"/>
      <c r="M745" s="6"/>
    </row>
    <row r="746" spans="1:13" hidden="1" x14ac:dyDescent="0.2">
      <c r="A746" s="97" t="str">
        <f t="shared" si="10"/>
        <v>200020</v>
      </c>
      <c r="B746" s="99"/>
      <c r="C746" s="101">
        <v>200</v>
      </c>
      <c r="D746" s="101">
        <v>20</v>
      </c>
      <c r="E746" s="6">
        <v>253</v>
      </c>
      <c r="G746" s="6"/>
      <c r="H746" s="6"/>
      <c r="I746" s="105">
        <f t="shared" si="11"/>
        <v>200</v>
      </c>
      <c r="J746" s="105"/>
      <c r="K746" s="105"/>
      <c r="L746" s="6"/>
      <c r="M746" s="6"/>
    </row>
    <row r="747" spans="1:13" hidden="1" x14ac:dyDescent="0.2">
      <c r="A747" s="97" t="str">
        <f t="shared" si="10"/>
        <v>200030</v>
      </c>
      <c r="B747" s="99"/>
      <c r="C747" s="101">
        <v>200</v>
      </c>
      <c r="D747" s="101">
        <v>30</v>
      </c>
      <c r="E747" s="6">
        <v>270</v>
      </c>
      <c r="G747" s="6"/>
      <c r="H747" s="6"/>
      <c r="I747" s="105">
        <f t="shared" si="11"/>
        <v>200</v>
      </c>
      <c r="J747" s="105"/>
      <c r="K747" s="105"/>
      <c r="L747" s="6"/>
      <c r="M747" s="6"/>
    </row>
    <row r="748" spans="1:13" hidden="1" x14ac:dyDescent="0.2">
      <c r="A748" s="97" t="str">
        <f t="shared" ref="A748:A811" si="12">TEXT(C748,"000")&amp;TEXT(D748,"000")</f>
        <v>200040</v>
      </c>
      <c r="B748" s="99"/>
      <c r="C748" s="101">
        <v>200</v>
      </c>
      <c r="D748" s="101">
        <v>40</v>
      </c>
      <c r="E748" s="6">
        <v>292</v>
      </c>
      <c r="G748" s="6"/>
      <c r="H748" s="6"/>
      <c r="I748" s="105">
        <f t="shared" si="11"/>
        <v>200</v>
      </c>
      <c r="J748" s="105"/>
      <c r="K748" s="105"/>
      <c r="L748" s="6"/>
      <c r="M748" s="6"/>
    </row>
    <row r="749" spans="1:13" hidden="1" x14ac:dyDescent="0.2">
      <c r="A749" s="97" t="str">
        <f t="shared" si="12"/>
        <v>200050</v>
      </c>
      <c r="B749" s="99"/>
      <c r="C749" s="101">
        <v>200</v>
      </c>
      <c r="D749" s="101">
        <v>50</v>
      </c>
      <c r="E749" s="6">
        <v>318</v>
      </c>
      <c r="G749" s="6"/>
      <c r="H749" s="6"/>
      <c r="I749" s="105">
        <f t="shared" si="11"/>
        <v>200</v>
      </c>
      <c r="J749" s="105"/>
      <c r="K749" s="105"/>
      <c r="L749" s="6"/>
      <c r="M749" s="6"/>
    </row>
    <row r="750" spans="1:13" hidden="1" x14ac:dyDescent="0.2">
      <c r="A750" s="97" t="str">
        <f t="shared" si="12"/>
        <v>200060</v>
      </c>
      <c r="B750" s="99"/>
      <c r="C750" s="101">
        <v>200</v>
      </c>
      <c r="D750" s="101">
        <v>60</v>
      </c>
      <c r="E750" s="6">
        <v>332</v>
      </c>
      <c r="G750" s="6"/>
      <c r="H750" s="6"/>
      <c r="I750" s="105">
        <f t="shared" si="11"/>
        <v>200</v>
      </c>
      <c r="J750" s="105"/>
      <c r="K750" s="105"/>
      <c r="L750" s="6"/>
      <c r="M750" s="6"/>
    </row>
    <row r="751" spans="1:13" hidden="1" x14ac:dyDescent="0.2">
      <c r="A751" s="97" t="str">
        <f t="shared" si="12"/>
        <v>200080</v>
      </c>
      <c r="B751" s="99"/>
      <c r="C751" s="101">
        <v>200</v>
      </c>
      <c r="D751" s="101">
        <v>80</v>
      </c>
      <c r="E751" s="6">
        <v>371</v>
      </c>
      <c r="G751" s="6"/>
      <c r="H751" s="6"/>
      <c r="I751" s="105">
        <f t="shared" si="11"/>
        <v>200</v>
      </c>
      <c r="J751" s="105"/>
      <c r="K751" s="105"/>
      <c r="L751" s="6"/>
      <c r="M751" s="6"/>
    </row>
    <row r="752" spans="1:13" hidden="1" x14ac:dyDescent="0.2">
      <c r="A752" s="97" t="str">
        <f t="shared" si="12"/>
        <v>200100</v>
      </c>
      <c r="B752" s="99"/>
      <c r="C752" s="101">
        <v>200</v>
      </c>
      <c r="D752" s="101">
        <v>100</v>
      </c>
      <c r="E752" s="6">
        <v>411</v>
      </c>
      <c r="G752" s="6"/>
      <c r="H752" s="6"/>
      <c r="I752" s="105">
        <f t="shared" si="11"/>
        <v>200</v>
      </c>
      <c r="J752" s="105"/>
      <c r="K752" s="105"/>
      <c r="L752" s="6"/>
      <c r="M752" s="6"/>
    </row>
    <row r="753" spans="1:13" hidden="1" x14ac:dyDescent="0.2">
      <c r="A753" s="97" t="str">
        <f t="shared" si="12"/>
        <v>200120</v>
      </c>
      <c r="B753" s="99"/>
      <c r="C753" s="101">
        <v>200</v>
      </c>
      <c r="D753" s="101">
        <v>120</v>
      </c>
      <c r="E753" s="6">
        <v>451</v>
      </c>
      <c r="G753" s="6"/>
      <c r="H753" s="6"/>
      <c r="I753" s="105">
        <f t="shared" si="11"/>
        <v>200</v>
      </c>
      <c r="J753" s="105"/>
      <c r="K753" s="105"/>
      <c r="L753" s="6"/>
      <c r="M753" s="6"/>
    </row>
    <row r="754" spans="1:13" hidden="1" x14ac:dyDescent="0.2">
      <c r="A754" s="97" t="str">
        <f t="shared" si="12"/>
        <v>250020</v>
      </c>
      <c r="B754" s="99"/>
      <c r="C754" s="101">
        <v>250</v>
      </c>
      <c r="D754" s="101">
        <v>20</v>
      </c>
      <c r="E754" s="6">
        <v>304</v>
      </c>
      <c r="G754" s="6"/>
      <c r="H754" s="6"/>
      <c r="I754" s="105">
        <f t="shared" si="11"/>
        <v>250</v>
      </c>
      <c r="J754" s="105"/>
      <c r="K754" s="105"/>
      <c r="L754" s="6"/>
      <c r="M754" s="6"/>
    </row>
    <row r="755" spans="1:13" hidden="1" x14ac:dyDescent="0.2">
      <c r="A755" s="97" t="str">
        <f t="shared" si="12"/>
        <v>250030</v>
      </c>
      <c r="B755" s="99"/>
      <c r="C755" s="101">
        <v>250</v>
      </c>
      <c r="D755" s="101">
        <v>30</v>
      </c>
      <c r="E755" s="6">
        <v>318</v>
      </c>
      <c r="G755" s="6"/>
      <c r="H755" s="6"/>
      <c r="I755" s="105">
        <f t="shared" si="11"/>
        <v>250</v>
      </c>
      <c r="J755" s="105"/>
      <c r="K755" s="105"/>
      <c r="L755" s="6"/>
      <c r="M755" s="6"/>
    </row>
    <row r="756" spans="1:13" hidden="1" x14ac:dyDescent="0.2">
      <c r="A756" s="97" t="str">
        <f t="shared" si="12"/>
        <v>250040</v>
      </c>
      <c r="B756" s="99"/>
      <c r="C756" s="101">
        <v>250</v>
      </c>
      <c r="D756" s="101">
        <v>40</v>
      </c>
      <c r="E756" s="6">
        <v>345</v>
      </c>
      <c r="G756" s="6"/>
      <c r="H756" s="6"/>
      <c r="I756" s="105">
        <f t="shared" si="11"/>
        <v>250</v>
      </c>
      <c r="J756" s="105"/>
      <c r="K756" s="105"/>
      <c r="L756" s="6"/>
      <c r="M756" s="6"/>
    </row>
    <row r="757" spans="1:13" hidden="1" x14ac:dyDescent="0.2">
      <c r="A757" s="97" t="str">
        <f t="shared" si="12"/>
        <v>250050</v>
      </c>
      <c r="B757" s="99"/>
      <c r="C757" s="101">
        <v>250</v>
      </c>
      <c r="D757" s="101">
        <v>50</v>
      </c>
      <c r="E757" s="6">
        <v>364</v>
      </c>
      <c r="G757" s="6"/>
      <c r="H757" s="6"/>
      <c r="I757" s="105">
        <f t="shared" si="11"/>
        <v>250</v>
      </c>
      <c r="J757" s="105"/>
      <c r="K757" s="105"/>
      <c r="L757" s="6"/>
      <c r="M757" s="6"/>
    </row>
    <row r="758" spans="1:13" hidden="1" x14ac:dyDescent="0.2">
      <c r="A758" s="97" t="str">
        <f t="shared" si="12"/>
        <v>250060</v>
      </c>
      <c r="B758" s="99"/>
      <c r="C758" s="101">
        <v>250</v>
      </c>
      <c r="D758" s="101">
        <v>60</v>
      </c>
      <c r="E758" s="6">
        <v>385</v>
      </c>
      <c r="G758" s="6"/>
      <c r="H758" s="6"/>
      <c r="I758" s="105">
        <f t="shared" si="11"/>
        <v>250</v>
      </c>
      <c r="J758" s="105"/>
      <c r="K758" s="105"/>
      <c r="L758" s="6"/>
      <c r="M758" s="6"/>
    </row>
    <row r="759" spans="1:13" hidden="1" x14ac:dyDescent="0.2">
      <c r="A759" s="97" t="str">
        <f t="shared" si="12"/>
        <v>250080</v>
      </c>
      <c r="B759" s="99"/>
      <c r="C759" s="101">
        <v>250</v>
      </c>
      <c r="D759" s="101">
        <v>80</v>
      </c>
      <c r="E759" s="6">
        <v>424</v>
      </c>
      <c r="G759" s="6"/>
      <c r="H759" s="6"/>
      <c r="I759" s="105">
        <f t="shared" si="11"/>
        <v>250</v>
      </c>
      <c r="J759" s="105"/>
      <c r="K759" s="105"/>
      <c r="L759" s="6"/>
      <c r="M759" s="6"/>
    </row>
    <row r="760" spans="1:13" hidden="1" x14ac:dyDescent="0.2">
      <c r="A760" s="97" t="str">
        <f t="shared" si="12"/>
        <v>250100</v>
      </c>
      <c r="B760" s="99"/>
      <c r="C760" s="101">
        <v>250</v>
      </c>
      <c r="D760" s="101">
        <v>100</v>
      </c>
      <c r="E760" s="6">
        <v>464</v>
      </c>
      <c r="G760" s="6"/>
      <c r="H760" s="6"/>
      <c r="I760" s="105">
        <f t="shared" si="11"/>
        <v>250</v>
      </c>
      <c r="J760" s="105"/>
      <c r="K760" s="105"/>
      <c r="L760" s="6"/>
      <c r="M760" s="6"/>
    </row>
    <row r="761" spans="1:13" hidden="1" x14ac:dyDescent="0.2">
      <c r="A761" s="97" t="str">
        <f t="shared" si="12"/>
        <v>250120</v>
      </c>
      <c r="B761" s="99"/>
      <c r="C761" s="101">
        <v>250</v>
      </c>
      <c r="D761" s="101">
        <v>120</v>
      </c>
      <c r="E761" s="6">
        <v>504</v>
      </c>
      <c r="G761" s="6"/>
      <c r="H761" s="6"/>
      <c r="I761" s="105">
        <f t="shared" si="11"/>
        <v>250</v>
      </c>
      <c r="J761" s="105"/>
      <c r="K761" s="105"/>
      <c r="L761" s="6"/>
      <c r="M761" s="6"/>
    </row>
    <row r="762" spans="1:13" hidden="1" x14ac:dyDescent="0.2">
      <c r="A762" s="97" t="str">
        <f t="shared" si="12"/>
        <v>250140</v>
      </c>
      <c r="B762" s="99"/>
      <c r="C762" s="101">
        <v>250</v>
      </c>
      <c r="D762" s="101">
        <v>140</v>
      </c>
      <c r="E762" s="6">
        <v>542</v>
      </c>
      <c r="G762" s="6"/>
      <c r="H762" s="6"/>
      <c r="I762" s="105">
        <f t="shared" si="11"/>
        <v>250</v>
      </c>
      <c r="J762" s="105"/>
      <c r="K762" s="105"/>
      <c r="L762" s="6"/>
      <c r="M762" s="6"/>
    </row>
    <row r="763" spans="1:13" hidden="1" x14ac:dyDescent="0.2">
      <c r="A763" s="97" t="str">
        <f t="shared" si="12"/>
        <v>315020</v>
      </c>
      <c r="B763" s="99"/>
      <c r="C763" s="101">
        <v>315</v>
      </c>
      <c r="D763" s="101">
        <v>20</v>
      </c>
      <c r="E763" s="6">
        <v>364</v>
      </c>
      <c r="G763" s="6"/>
      <c r="H763" s="6"/>
      <c r="I763" s="105">
        <f t="shared" si="11"/>
        <v>315</v>
      </c>
      <c r="J763" s="105"/>
      <c r="K763" s="105"/>
      <c r="L763" s="6"/>
      <c r="M763" s="6"/>
    </row>
    <row r="764" spans="1:13" hidden="1" x14ac:dyDescent="0.2">
      <c r="A764" s="97" t="str">
        <f t="shared" si="12"/>
        <v>315030</v>
      </c>
      <c r="B764" s="99"/>
      <c r="C764" s="101">
        <v>315</v>
      </c>
      <c r="D764" s="101">
        <v>30</v>
      </c>
      <c r="E764" s="6">
        <v>385</v>
      </c>
      <c r="G764" s="6"/>
      <c r="H764" s="6"/>
      <c r="I764" s="105">
        <f t="shared" si="11"/>
        <v>315</v>
      </c>
      <c r="J764" s="105"/>
      <c r="K764" s="105"/>
      <c r="L764" s="6"/>
      <c r="M764" s="6"/>
    </row>
    <row r="765" spans="1:13" hidden="1" x14ac:dyDescent="0.2">
      <c r="A765" s="97" t="str">
        <f t="shared" si="12"/>
        <v>315040</v>
      </c>
      <c r="B765" s="99"/>
      <c r="C765" s="101">
        <v>315</v>
      </c>
      <c r="D765" s="101">
        <v>40</v>
      </c>
      <c r="E765" s="6">
        <v>411</v>
      </c>
      <c r="G765" s="6"/>
      <c r="H765" s="6"/>
      <c r="I765" s="105">
        <f t="shared" si="11"/>
        <v>315</v>
      </c>
      <c r="J765" s="105"/>
      <c r="K765" s="105"/>
      <c r="L765" s="6"/>
      <c r="M765" s="6"/>
    </row>
    <row r="766" spans="1:13" hidden="1" x14ac:dyDescent="0.2">
      <c r="A766" s="97" t="str">
        <f t="shared" si="12"/>
        <v>315050</v>
      </c>
      <c r="B766" s="99"/>
      <c r="C766" s="101">
        <v>315</v>
      </c>
      <c r="D766" s="101">
        <v>50</v>
      </c>
      <c r="E766" s="6">
        <v>424</v>
      </c>
      <c r="G766" s="6"/>
      <c r="H766" s="6"/>
      <c r="I766" s="105">
        <f t="shared" si="11"/>
        <v>315</v>
      </c>
      <c r="J766" s="105"/>
      <c r="K766" s="105"/>
      <c r="L766" s="6"/>
      <c r="M766" s="6"/>
    </row>
    <row r="767" spans="1:13" hidden="1" x14ac:dyDescent="0.2">
      <c r="A767" s="97" t="str">
        <f t="shared" si="12"/>
        <v>315060</v>
      </c>
      <c r="B767" s="99"/>
      <c r="C767" s="101">
        <v>315</v>
      </c>
      <c r="D767" s="101">
        <v>60</v>
      </c>
      <c r="E767" s="6">
        <v>464</v>
      </c>
      <c r="G767" s="6"/>
      <c r="H767" s="6"/>
      <c r="I767" s="105">
        <f t="shared" si="11"/>
        <v>315</v>
      </c>
      <c r="J767" s="105"/>
      <c r="K767" s="105"/>
      <c r="L767" s="6"/>
      <c r="M767" s="6"/>
    </row>
    <row r="768" spans="1:13" hidden="1" x14ac:dyDescent="0.2">
      <c r="A768" s="97" t="str">
        <f t="shared" si="12"/>
        <v>315080</v>
      </c>
      <c r="B768" s="99"/>
      <c r="C768" s="101">
        <v>315</v>
      </c>
      <c r="D768" s="101">
        <v>80</v>
      </c>
      <c r="E768" s="6">
        <v>491</v>
      </c>
      <c r="G768" s="6"/>
      <c r="H768" s="6"/>
      <c r="I768" s="105">
        <f t="shared" si="11"/>
        <v>315</v>
      </c>
      <c r="J768" s="105"/>
      <c r="K768" s="105"/>
      <c r="L768" s="6"/>
      <c r="M768" s="6"/>
    </row>
    <row r="769" spans="1:13" hidden="1" x14ac:dyDescent="0.2">
      <c r="A769" s="97" t="str">
        <f t="shared" si="12"/>
        <v>315100</v>
      </c>
      <c r="B769" s="99"/>
      <c r="C769" s="101">
        <v>315</v>
      </c>
      <c r="D769" s="101">
        <v>100</v>
      </c>
      <c r="E769" s="6">
        <v>527</v>
      </c>
      <c r="G769" s="6"/>
      <c r="H769" s="6"/>
      <c r="I769" s="105">
        <f t="shared" si="11"/>
        <v>315</v>
      </c>
      <c r="J769" s="105"/>
      <c r="K769" s="105"/>
      <c r="L769" s="6"/>
      <c r="M769" s="6"/>
    </row>
    <row r="770" spans="1:13" hidden="1" x14ac:dyDescent="0.2">
      <c r="A770" s="97" t="str">
        <f t="shared" si="12"/>
        <v>315120</v>
      </c>
      <c r="B770" s="99"/>
      <c r="C770" s="101">
        <v>315</v>
      </c>
      <c r="D770" s="101">
        <v>120</v>
      </c>
      <c r="E770" s="6">
        <v>567</v>
      </c>
      <c r="G770" s="6"/>
      <c r="H770" s="6"/>
      <c r="I770" s="105">
        <f t="shared" si="11"/>
        <v>315</v>
      </c>
      <c r="J770" s="105"/>
      <c r="K770" s="105"/>
      <c r="L770" s="6"/>
      <c r="M770" s="6"/>
    </row>
    <row r="771" spans="1:13" hidden="1" x14ac:dyDescent="0.2">
      <c r="A771" s="97" t="str">
        <f t="shared" si="12"/>
        <v>315140</v>
      </c>
      <c r="B771" s="99"/>
      <c r="C771" s="101">
        <v>315</v>
      </c>
      <c r="D771" s="101">
        <v>140</v>
      </c>
      <c r="E771" s="6">
        <v>607</v>
      </c>
      <c r="G771" s="6"/>
      <c r="H771" s="6"/>
      <c r="I771" s="105">
        <f t="shared" si="11"/>
        <v>315</v>
      </c>
      <c r="J771" s="105"/>
      <c r="K771" s="105"/>
      <c r="L771" s="6"/>
      <c r="M771" s="6"/>
    </row>
    <row r="772" spans="1:13" hidden="1" x14ac:dyDescent="0.2">
      <c r="A772" s="97" t="str">
        <f t="shared" si="12"/>
        <v>400020</v>
      </c>
      <c r="B772" s="99"/>
      <c r="C772" s="101">
        <v>400</v>
      </c>
      <c r="D772" s="101">
        <v>20</v>
      </c>
      <c r="E772" s="6">
        <v>451</v>
      </c>
      <c r="G772" s="6"/>
      <c r="H772" s="6"/>
      <c r="I772" s="105">
        <f t="shared" si="11"/>
        <v>400</v>
      </c>
      <c r="J772" s="105"/>
      <c r="K772" s="105"/>
      <c r="L772" s="6"/>
      <c r="M772" s="6"/>
    </row>
    <row r="773" spans="1:13" hidden="1" x14ac:dyDescent="0.2">
      <c r="A773" s="97" t="str">
        <f t="shared" si="12"/>
        <v>400030</v>
      </c>
      <c r="B773" s="99"/>
      <c r="C773" s="101">
        <v>400</v>
      </c>
      <c r="D773" s="101">
        <v>30</v>
      </c>
      <c r="E773" s="6">
        <v>470</v>
      </c>
      <c r="G773" s="6"/>
      <c r="H773" s="6"/>
      <c r="I773" s="105">
        <f t="shared" si="11"/>
        <v>400</v>
      </c>
      <c r="J773" s="105"/>
      <c r="K773" s="105"/>
      <c r="L773" s="6"/>
      <c r="M773" s="6"/>
    </row>
    <row r="774" spans="1:13" hidden="1" x14ac:dyDescent="0.2">
      <c r="A774" s="97" t="str">
        <f t="shared" si="12"/>
        <v>400040</v>
      </c>
      <c r="B774" s="99"/>
      <c r="C774" s="101">
        <v>400</v>
      </c>
      <c r="D774" s="101">
        <v>40</v>
      </c>
      <c r="E774" s="6">
        <v>491</v>
      </c>
      <c r="G774" s="6"/>
      <c r="H774" s="6"/>
      <c r="I774" s="105">
        <f t="shared" si="11"/>
        <v>400</v>
      </c>
      <c r="J774" s="105"/>
      <c r="K774" s="105"/>
      <c r="L774" s="6"/>
      <c r="M774" s="6"/>
    </row>
    <row r="775" spans="1:13" hidden="1" x14ac:dyDescent="0.2">
      <c r="A775" s="97" t="str">
        <f t="shared" si="12"/>
        <v>400050</v>
      </c>
      <c r="B775" s="99"/>
      <c r="C775" s="101">
        <v>400</v>
      </c>
      <c r="D775" s="101">
        <v>50</v>
      </c>
      <c r="E775" s="6">
        <v>512</v>
      </c>
      <c r="G775" s="6"/>
      <c r="H775" s="6"/>
      <c r="I775" s="105">
        <f t="shared" si="11"/>
        <v>400</v>
      </c>
      <c r="J775" s="105"/>
      <c r="K775" s="105"/>
      <c r="L775" s="6"/>
      <c r="M775" s="6"/>
    </row>
    <row r="776" spans="1:13" hidden="1" x14ac:dyDescent="0.2">
      <c r="A776" s="97" t="str">
        <f t="shared" si="12"/>
        <v>400060</v>
      </c>
      <c r="B776" s="99"/>
      <c r="C776" s="101">
        <v>400</v>
      </c>
      <c r="D776" s="101">
        <v>60</v>
      </c>
      <c r="E776" s="6">
        <v>542</v>
      </c>
      <c r="G776" s="6"/>
      <c r="H776" s="6"/>
      <c r="I776" s="105">
        <f t="shared" si="11"/>
        <v>400</v>
      </c>
      <c r="J776" s="105"/>
      <c r="K776" s="105"/>
      <c r="L776" s="6"/>
      <c r="M776" s="6"/>
    </row>
    <row r="777" spans="1:13" hidden="1" x14ac:dyDescent="0.2">
      <c r="A777" s="97" t="str">
        <f t="shared" si="12"/>
        <v>400080</v>
      </c>
      <c r="B777" s="99"/>
      <c r="C777" s="101">
        <v>400</v>
      </c>
      <c r="D777" s="101">
        <v>80</v>
      </c>
      <c r="E777" s="6">
        <v>572</v>
      </c>
      <c r="G777" s="6"/>
      <c r="H777" s="6"/>
      <c r="I777" s="105">
        <f t="shared" ref="I777:I829" si="13">C777</f>
        <v>400</v>
      </c>
      <c r="J777" s="105"/>
      <c r="K777" s="105"/>
      <c r="L777" s="6"/>
      <c r="M777" s="6"/>
    </row>
    <row r="778" spans="1:13" hidden="1" x14ac:dyDescent="0.2">
      <c r="A778" s="97" t="str">
        <f t="shared" si="12"/>
        <v>400100</v>
      </c>
      <c r="B778" s="99"/>
      <c r="C778" s="101">
        <v>400</v>
      </c>
      <c r="D778" s="101">
        <v>100</v>
      </c>
      <c r="E778" s="6">
        <v>612</v>
      </c>
      <c r="G778" s="6"/>
      <c r="H778" s="6"/>
      <c r="I778" s="105">
        <f t="shared" si="13"/>
        <v>400</v>
      </c>
      <c r="J778" s="105"/>
      <c r="K778" s="105"/>
      <c r="L778" s="6"/>
      <c r="M778" s="6"/>
    </row>
    <row r="779" spans="1:13" hidden="1" x14ac:dyDescent="0.2">
      <c r="A779" s="97" t="str">
        <f t="shared" si="12"/>
        <v>400120</v>
      </c>
      <c r="B779" s="99"/>
      <c r="C779" s="101">
        <v>400</v>
      </c>
      <c r="D779" s="101">
        <v>120</v>
      </c>
      <c r="E779" s="6">
        <v>652</v>
      </c>
      <c r="G779" s="6"/>
      <c r="H779" s="6"/>
      <c r="I779" s="105">
        <f t="shared" si="13"/>
        <v>400</v>
      </c>
      <c r="J779" s="105"/>
      <c r="K779" s="105"/>
      <c r="L779" s="6"/>
      <c r="M779" s="6"/>
    </row>
    <row r="780" spans="1:13" hidden="1" x14ac:dyDescent="0.2">
      <c r="A780" s="97" t="str">
        <f t="shared" si="12"/>
        <v>400140</v>
      </c>
      <c r="B780" s="99"/>
      <c r="C780" s="101">
        <v>400</v>
      </c>
      <c r="D780" s="101">
        <v>140</v>
      </c>
      <c r="E780" s="6">
        <v>692</v>
      </c>
      <c r="G780" s="6"/>
      <c r="H780" s="6"/>
      <c r="I780" s="105">
        <f t="shared" si="13"/>
        <v>400</v>
      </c>
      <c r="J780" s="105"/>
      <c r="K780" s="105"/>
      <c r="L780" s="6"/>
      <c r="M780" s="6"/>
    </row>
    <row r="781" spans="1:13" hidden="1" x14ac:dyDescent="0.2">
      <c r="A781" s="97" t="str">
        <f t="shared" si="12"/>
        <v>500020</v>
      </c>
      <c r="B781" s="99"/>
      <c r="C781" s="101">
        <v>500</v>
      </c>
      <c r="D781" s="101">
        <v>20</v>
      </c>
      <c r="E781" s="6">
        <v>567</v>
      </c>
      <c r="G781" s="6"/>
      <c r="H781" s="6"/>
      <c r="I781" s="105">
        <f t="shared" si="13"/>
        <v>500</v>
      </c>
      <c r="J781" s="105"/>
      <c r="K781" s="105"/>
      <c r="L781" s="6"/>
      <c r="M781" s="6"/>
    </row>
    <row r="782" spans="1:13" hidden="1" x14ac:dyDescent="0.2">
      <c r="A782" s="97" t="str">
        <f t="shared" si="12"/>
        <v>500030</v>
      </c>
      <c r="B782" s="99"/>
      <c r="C782" s="101">
        <v>500</v>
      </c>
      <c r="D782" s="101">
        <v>30</v>
      </c>
      <c r="E782" s="6">
        <v>572</v>
      </c>
      <c r="G782" s="6"/>
      <c r="H782" s="6"/>
      <c r="I782" s="105">
        <f t="shared" si="13"/>
        <v>500</v>
      </c>
      <c r="J782" s="105"/>
      <c r="K782" s="105"/>
      <c r="L782" s="6"/>
      <c r="M782" s="6"/>
    </row>
    <row r="783" spans="1:13" hidden="1" x14ac:dyDescent="0.2">
      <c r="A783" s="97" t="str">
        <f t="shared" si="12"/>
        <v>500040</v>
      </c>
      <c r="B783" s="99"/>
      <c r="C783" s="101">
        <v>500</v>
      </c>
      <c r="D783" s="101">
        <v>40</v>
      </c>
      <c r="E783" s="6">
        <v>592</v>
      </c>
      <c r="G783" s="6"/>
      <c r="H783" s="6"/>
      <c r="I783" s="105">
        <f t="shared" si="13"/>
        <v>500</v>
      </c>
      <c r="J783" s="105"/>
      <c r="K783" s="105"/>
      <c r="L783" s="6"/>
      <c r="M783" s="6"/>
    </row>
    <row r="784" spans="1:13" hidden="1" x14ac:dyDescent="0.2">
      <c r="A784" s="97" t="str">
        <f t="shared" si="12"/>
        <v>500050</v>
      </c>
      <c r="B784" s="99"/>
      <c r="C784" s="101">
        <v>500</v>
      </c>
      <c r="D784" s="101">
        <v>50</v>
      </c>
      <c r="E784" s="6">
        <v>612</v>
      </c>
      <c r="G784" s="6"/>
      <c r="H784" s="6"/>
      <c r="I784" s="105">
        <f t="shared" si="13"/>
        <v>500</v>
      </c>
      <c r="J784" s="105"/>
      <c r="K784" s="105"/>
      <c r="L784" s="6"/>
      <c r="M784" s="6"/>
    </row>
    <row r="785" spans="1:13" hidden="1" x14ac:dyDescent="0.2">
      <c r="A785" s="97" t="str">
        <f t="shared" si="12"/>
        <v>500060</v>
      </c>
      <c r="B785" s="99"/>
      <c r="C785" s="101">
        <v>500</v>
      </c>
      <c r="D785" s="101">
        <v>60</v>
      </c>
      <c r="E785" s="6">
        <v>642</v>
      </c>
      <c r="G785" s="6"/>
      <c r="H785" s="6"/>
      <c r="I785" s="105">
        <f t="shared" si="13"/>
        <v>500</v>
      </c>
      <c r="J785" s="105"/>
      <c r="K785" s="105"/>
      <c r="L785" s="6"/>
      <c r="M785" s="6"/>
    </row>
    <row r="786" spans="1:13" hidden="1" x14ac:dyDescent="0.2">
      <c r="A786" s="97" t="str">
        <f t="shared" si="12"/>
        <v>500080</v>
      </c>
      <c r="B786" s="99"/>
      <c r="C786" s="101">
        <v>500</v>
      </c>
      <c r="D786" s="101">
        <v>80</v>
      </c>
      <c r="E786" s="6">
        <v>672</v>
      </c>
      <c r="G786" s="6"/>
      <c r="H786" s="6"/>
      <c r="I786" s="105">
        <f t="shared" si="13"/>
        <v>500</v>
      </c>
      <c r="J786" s="105"/>
      <c r="K786" s="105"/>
      <c r="L786" s="6"/>
      <c r="M786" s="6"/>
    </row>
    <row r="787" spans="1:13" hidden="1" x14ac:dyDescent="0.2">
      <c r="A787" s="97" t="str">
        <f t="shared" si="12"/>
        <v>500100</v>
      </c>
      <c r="B787" s="99"/>
      <c r="C787" s="101">
        <v>500</v>
      </c>
      <c r="D787" s="101">
        <v>100</v>
      </c>
      <c r="E787" s="6">
        <v>712</v>
      </c>
      <c r="G787" s="6"/>
      <c r="H787" s="6"/>
      <c r="I787" s="105">
        <f t="shared" si="13"/>
        <v>500</v>
      </c>
      <c r="J787" s="105"/>
      <c r="K787" s="105"/>
      <c r="L787" s="6"/>
      <c r="M787" s="6"/>
    </row>
    <row r="788" spans="1:13" hidden="1" x14ac:dyDescent="0.2">
      <c r="A788" s="97" t="str">
        <f t="shared" si="12"/>
        <v>500120</v>
      </c>
      <c r="B788" s="99"/>
      <c r="C788" s="101">
        <v>500</v>
      </c>
      <c r="D788" s="101">
        <v>120</v>
      </c>
      <c r="E788" s="6">
        <v>752</v>
      </c>
      <c r="G788" s="6"/>
      <c r="H788" s="6"/>
      <c r="I788" s="105">
        <f t="shared" si="13"/>
        <v>500</v>
      </c>
      <c r="J788" s="105"/>
      <c r="K788" s="105"/>
      <c r="L788" s="6"/>
      <c r="M788" s="6"/>
    </row>
    <row r="789" spans="1:13" hidden="1" x14ac:dyDescent="0.2">
      <c r="A789" s="97" t="str">
        <f t="shared" si="12"/>
        <v>500140</v>
      </c>
      <c r="B789" s="99"/>
      <c r="C789" s="101">
        <v>500</v>
      </c>
      <c r="D789" s="101">
        <v>140</v>
      </c>
      <c r="E789" s="6">
        <v>792</v>
      </c>
      <c r="G789" s="6"/>
      <c r="H789" s="6"/>
      <c r="I789" s="105">
        <f t="shared" si="13"/>
        <v>500</v>
      </c>
      <c r="J789" s="105"/>
      <c r="K789" s="105"/>
      <c r="L789" s="6"/>
      <c r="M789" s="6"/>
    </row>
    <row r="790" spans="1:13" hidden="1" x14ac:dyDescent="0.2">
      <c r="A790" s="97" t="str">
        <f t="shared" si="12"/>
        <v>630020</v>
      </c>
      <c r="B790" s="99"/>
      <c r="C790" s="101">
        <v>630</v>
      </c>
      <c r="D790" s="101">
        <v>20</v>
      </c>
      <c r="E790" s="6">
        <v>692</v>
      </c>
      <c r="G790" s="6"/>
      <c r="H790" s="6"/>
      <c r="I790" s="105">
        <f t="shared" si="13"/>
        <v>630</v>
      </c>
      <c r="J790" s="105"/>
      <c r="K790" s="105"/>
      <c r="L790" s="6"/>
      <c r="M790" s="6"/>
    </row>
    <row r="791" spans="1:13" hidden="1" x14ac:dyDescent="0.2">
      <c r="A791" s="97" t="str">
        <f t="shared" si="12"/>
        <v>630030</v>
      </c>
      <c r="B791" s="99"/>
      <c r="C791" s="101">
        <v>630</v>
      </c>
      <c r="D791" s="101">
        <v>30</v>
      </c>
      <c r="E791" s="6">
        <v>702</v>
      </c>
      <c r="G791" s="6"/>
      <c r="H791" s="6"/>
      <c r="I791" s="105">
        <f t="shared" si="13"/>
        <v>630</v>
      </c>
      <c r="J791" s="105"/>
      <c r="K791" s="105"/>
      <c r="L791" s="6"/>
      <c r="M791" s="6"/>
    </row>
    <row r="792" spans="1:13" hidden="1" x14ac:dyDescent="0.2">
      <c r="A792" s="97" t="str">
        <f t="shared" si="12"/>
        <v>630040</v>
      </c>
      <c r="B792" s="99"/>
      <c r="C792" s="101">
        <v>630</v>
      </c>
      <c r="D792" s="101">
        <v>40</v>
      </c>
      <c r="E792" s="6">
        <v>722</v>
      </c>
      <c r="G792" s="6"/>
      <c r="H792" s="6"/>
      <c r="I792" s="105">
        <f t="shared" si="13"/>
        <v>630</v>
      </c>
      <c r="J792" s="105"/>
      <c r="K792" s="105"/>
      <c r="L792" s="6"/>
      <c r="M792" s="6"/>
    </row>
    <row r="793" spans="1:13" hidden="1" x14ac:dyDescent="0.2">
      <c r="A793" s="97" t="str">
        <f t="shared" si="12"/>
        <v>630050</v>
      </c>
      <c r="B793" s="99"/>
      <c r="C793" s="101">
        <v>630</v>
      </c>
      <c r="D793" s="101">
        <v>50</v>
      </c>
      <c r="E793" s="6">
        <v>742</v>
      </c>
      <c r="G793" s="6"/>
      <c r="H793" s="6"/>
      <c r="I793" s="105">
        <f t="shared" si="13"/>
        <v>630</v>
      </c>
      <c r="J793" s="105"/>
      <c r="K793" s="105"/>
      <c r="L793" s="6"/>
      <c r="M793" s="6"/>
    </row>
    <row r="794" spans="1:13" hidden="1" x14ac:dyDescent="0.2">
      <c r="A794" s="97" t="str">
        <f t="shared" si="12"/>
        <v>630060</v>
      </c>
      <c r="B794" s="99"/>
      <c r="C794" s="101">
        <v>630</v>
      </c>
      <c r="D794" s="101">
        <v>60</v>
      </c>
      <c r="E794" s="6">
        <v>768</v>
      </c>
      <c r="G794" s="6"/>
      <c r="H794" s="6"/>
      <c r="I794" s="105">
        <f t="shared" si="13"/>
        <v>630</v>
      </c>
      <c r="J794" s="105"/>
      <c r="K794" s="105"/>
      <c r="L794" s="6"/>
      <c r="M794" s="6"/>
    </row>
    <row r="795" spans="1:13" hidden="1" x14ac:dyDescent="0.2">
      <c r="A795" s="97" t="str">
        <f t="shared" si="12"/>
        <v>630080</v>
      </c>
      <c r="B795" s="99"/>
      <c r="C795" s="101">
        <v>630</v>
      </c>
      <c r="D795" s="101">
        <v>80</v>
      </c>
      <c r="E795" s="6">
        <v>802</v>
      </c>
      <c r="G795" s="6"/>
      <c r="H795" s="6"/>
      <c r="I795" s="105">
        <f t="shared" si="13"/>
        <v>630</v>
      </c>
      <c r="J795" s="105"/>
      <c r="K795" s="105"/>
      <c r="L795" s="6"/>
      <c r="M795" s="6"/>
    </row>
    <row r="796" spans="1:13" hidden="1" x14ac:dyDescent="0.2">
      <c r="A796" s="97" t="str">
        <f t="shared" si="12"/>
        <v>630100</v>
      </c>
      <c r="B796" s="99"/>
      <c r="C796" s="101">
        <v>630</v>
      </c>
      <c r="D796" s="101">
        <v>100</v>
      </c>
      <c r="E796" s="6">
        <v>842</v>
      </c>
      <c r="G796" s="6"/>
      <c r="H796" s="6"/>
      <c r="I796" s="105">
        <f t="shared" si="13"/>
        <v>630</v>
      </c>
      <c r="J796" s="105"/>
      <c r="K796" s="105"/>
      <c r="L796" s="6"/>
      <c r="M796" s="6"/>
    </row>
    <row r="797" spans="1:13" hidden="1" x14ac:dyDescent="0.2">
      <c r="A797" s="97" t="str">
        <f t="shared" si="12"/>
        <v>630120</v>
      </c>
      <c r="B797" s="99"/>
      <c r="C797" s="101">
        <v>630</v>
      </c>
      <c r="D797" s="101">
        <v>120</v>
      </c>
      <c r="E797" s="6">
        <v>882</v>
      </c>
      <c r="G797" s="6"/>
      <c r="H797" s="6"/>
      <c r="I797" s="105">
        <f t="shared" si="13"/>
        <v>630</v>
      </c>
      <c r="J797" s="105"/>
      <c r="K797" s="105"/>
      <c r="L797" s="6"/>
      <c r="M797" s="6"/>
    </row>
    <row r="798" spans="1:13" hidden="1" x14ac:dyDescent="0.2">
      <c r="A798" s="97" t="str">
        <f t="shared" si="12"/>
        <v>630140</v>
      </c>
      <c r="B798" s="99"/>
      <c r="C798" s="101">
        <v>630</v>
      </c>
      <c r="D798" s="101">
        <v>140</v>
      </c>
      <c r="E798" s="6">
        <v>922</v>
      </c>
      <c r="G798" s="6"/>
      <c r="H798" s="6"/>
      <c r="I798" s="105">
        <f t="shared" si="13"/>
        <v>630</v>
      </c>
      <c r="J798" s="105"/>
      <c r="K798" s="105"/>
      <c r="L798" s="6"/>
      <c r="M798" s="6"/>
    </row>
    <row r="799" spans="1:13" hidden="1" x14ac:dyDescent="0.2">
      <c r="A799" s="97" t="str">
        <f t="shared" si="12"/>
        <v>630160</v>
      </c>
      <c r="B799" s="99"/>
      <c r="C799" s="101">
        <v>630</v>
      </c>
      <c r="D799" s="101">
        <v>160</v>
      </c>
      <c r="E799" s="6">
        <v>962</v>
      </c>
      <c r="G799" s="6"/>
      <c r="H799" s="6"/>
      <c r="I799" s="105">
        <f t="shared" si="13"/>
        <v>630</v>
      </c>
      <c r="J799" s="105"/>
      <c r="K799" s="105"/>
      <c r="L799" s="6"/>
      <c r="M799" s="6"/>
    </row>
    <row r="800" spans="1:13" hidden="1" x14ac:dyDescent="0.2">
      <c r="A800" s="97" t="str">
        <f t="shared" si="12"/>
        <v>800020</v>
      </c>
      <c r="B800" s="99"/>
      <c r="C800" s="101">
        <v>800</v>
      </c>
      <c r="D800" s="101">
        <v>20</v>
      </c>
      <c r="E800" s="6">
        <v>852</v>
      </c>
      <c r="G800" s="6"/>
      <c r="H800" s="6"/>
      <c r="I800" s="105">
        <f t="shared" si="13"/>
        <v>800</v>
      </c>
      <c r="J800" s="105"/>
      <c r="K800" s="105"/>
      <c r="L800" s="6"/>
      <c r="M800" s="6"/>
    </row>
    <row r="801" spans="1:13" hidden="1" x14ac:dyDescent="0.2">
      <c r="A801" s="97" t="str">
        <f t="shared" si="12"/>
        <v>800030</v>
      </c>
      <c r="B801" s="99"/>
      <c r="C801" s="101">
        <v>800</v>
      </c>
      <c r="D801" s="101">
        <v>30</v>
      </c>
      <c r="E801" s="6">
        <v>872</v>
      </c>
      <c r="G801" s="6"/>
      <c r="H801" s="6"/>
      <c r="I801" s="105">
        <f t="shared" si="13"/>
        <v>800</v>
      </c>
      <c r="J801" s="105"/>
      <c r="K801" s="105"/>
      <c r="L801" s="6"/>
      <c r="M801" s="6"/>
    </row>
    <row r="802" spans="1:13" hidden="1" x14ac:dyDescent="0.2">
      <c r="A802" s="97" t="str">
        <f t="shared" si="12"/>
        <v>800040</v>
      </c>
      <c r="B802" s="99"/>
      <c r="C802" s="101">
        <v>800</v>
      </c>
      <c r="D802" s="101">
        <v>40</v>
      </c>
      <c r="E802" s="6">
        <v>892</v>
      </c>
      <c r="G802" s="6"/>
      <c r="H802" s="6"/>
      <c r="I802" s="105">
        <f t="shared" si="13"/>
        <v>800</v>
      </c>
      <c r="J802" s="105"/>
      <c r="K802" s="105"/>
      <c r="L802" s="6"/>
      <c r="M802" s="6"/>
    </row>
    <row r="803" spans="1:13" hidden="1" x14ac:dyDescent="0.2">
      <c r="A803" s="97" t="str">
        <f t="shared" si="12"/>
        <v>800050</v>
      </c>
      <c r="B803" s="99"/>
      <c r="C803" s="101">
        <v>800</v>
      </c>
      <c r="D803" s="101">
        <v>50</v>
      </c>
      <c r="E803" s="6">
        <v>912</v>
      </c>
      <c r="G803" s="6"/>
      <c r="H803" s="6"/>
      <c r="I803" s="105">
        <f t="shared" si="13"/>
        <v>800</v>
      </c>
      <c r="J803" s="105"/>
      <c r="K803" s="105"/>
      <c r="L803" s="6"/>
      <c r="M803" s="6"/>
    </row>
    <row r="804" spans="1:13" hidden="1" x14ac:dyDescent="0.2">
      <c r="A804" s="97" t="str">
        <f t="shared" si="12"/>
        <v>800060</v>
      </c>
      <c r="B804" s="99"/>
      <c r="C804" s="101">
        <v>800</v>
      </c>
      <c r="D804" s="101">
        <v>60</v>
      </c>
      <c r="E804" s="6">
        <v>940</v>
      </c>
      <c r="G804" s="6"/>
      <c r="H804" s="6"/>
      <c r="I804" s="105">
        <f t="shared" si="13"/>
        <v>800</v>
      </c>
      <c r="J804" s="105"/>
      <c r="K804" s="105"/>
      <c r="L804" s="6"/>
      <c r="M804" s="6"/>
    </row>
    <row r="805" spans="1:13" hidden="1" x14ac:dyDescent="0.2">
      <c r="A805" s="97" t="str">
        <f t="shared" si="12"/>
        <v>800080</v>
      </c>
      <c r="B805" s="99"/>
      <c r="C805" s="101">
        <v>800</v>
      </c>
      <c r="D805" s="101">
        <v>80</v>
      </c>
      <c r="E805" s="6">
        <v>975</v>
      </c>
      <c r="G805" s="6"/>
      <c r="H805" s="6"/>
      <c r="I805" s="105">
        <f t="shared" si="13"/>
        <v>800</v>
      </c>
      <c r="J805" s="105"/>
      <c r="K805" s="105"/>
      <c r="L805" s="6"/>
      <c r="M805" s="6"/>
    </row>
    <row r="806" spans="1:13" hidden="1" x14ac:dyDescent="0.2">
      <c r="A806" s="97" t="str">
        <f t="shared" si="12"/>
        <v>800100</v>
      </c>
      <c r="B806" s="99"/>
      <c r="C806" s="101">
        <v>800</v>
      </c>
      <c r="D806" s="101">
        <v>100</v>
      </c>
      <c r="E806" s="6">
        <v>1012</v>
      </c>
      <c r="G806" s="6"/>
      <c r="H806" s="6"/>
      <c r="I806" s="105">
        <f t="shared" si="13"/>
        <v>800</v>
      </c>
      <c r="J806" s="105"/>
      <c r="K806" s="105"/>
      <c r="L806" s="6"/>
      <c r="M806" s="6"/>
    </row>
    <row r="807" spans="1:13" hidden="1" x14ac:dyDescent="0.2">
      <c r="A807" s="97" t="str">
        <f t="shared" si="12"/>
        <v>800120</v>
      </c>
      <c r="B807" s="99"/>
      <c r="C807" s="101">
        <v>800</v>
      </c>
      <c r="D807" s="101">
        <v>120</v>
      </c>
      <c r="E807" s="6">
        <v>1052</v>
      </c>
      <c r="G807" s="6"/>
      <c r="H807" s="6"/>
      <c r="I807" s="105">
        <f t="shared" si="13"/>
        <v>800</v>
      </c>
      <c r="J807" s="105"/>
      <c r="K807" s="105"/>
      <c r="L807" s="6"/>
      <c r="M807" s="6"/>
    </row>
    <row r="808" spans="1:13" hidden="1" x14ac:dyDescent="0.2">
      <c r="A808" s="97" t="str">
        <f t="shared" si="12"/>
        <v>800140</v>
      </c>
      <c r="B808" s="99"/>
      <c r="C808" s="101">
        <v>800</v>
      </c>
      <c r="D808" s="101">
        <v>140</v>
      </c>
      <c r="E808" s="6">
        <v>1092</v>
      </c>
      <c r="G808" s="6"/>
      <c r="H808" s="6"/>
      <c r="I808" s="105">
        <f t="shared" si="13"/>
        <v>800</v>
      </c>
      <c r="J808" s="105"/>
      <c r="K808" s="105"/>
      <c r="L808" s="6"/>
      <c r="M808" s="6"/>
    </row>
    <row r="809" spans="1:13" hidden="1" x14ac:dyDescent="0.2">
      <c r="A809" s="97" t="str">
        <f t="shared" si="12"/>
        <v>800160</v>
      </c>
      <c r="B809" s="99"/>
      <c r="C809" s="101">
        <v>800</v>
      </c>
      <c r="D809" s="101">
        <v>160</v>
      </c>
      <c r="E809" s="6">
        <v>1132</v>
      </c>
      <c r="G809" s="6"/>
      <c r="H809" s="6"/>
      <c r="I809" s="105">
        <f t="shared" si="13"/>
        <v>800</v>
      </c>
      <c r="J809" s="105"/>
      <c r="K809" s="105"/>
      <c r="L809" s="6"/>
      <c r="M809" s="6"/>
    </row>
    <row r="810" spans="1:13" hidden="1" x14ac:dyDescent="0.2">
      <c r="A810" s="97" t="str">
        <f t="shared" si="12"/>
        <v>1000020</v>
      </c>
      <c r="B810" s="99"/>
      <c r="C810" s="101">
        <v>1000</v>
      </c>
      <c r="D810" s="101">
        <v>20</v>
      </c>
      <c r="E810" s="6">
        <v>1052</v>
      </c>
      <c r="G810" s="6"/>
      <c r="H810" s="6"/>
      <c r="I810" s="105">
        <f t="shared" si="13"/>
        <v>1000</v>
      </c>
      <c r="J810" s="105"/>
      <c r="K810" s="105"/>
      <c r="L810" s="6"/>
      <c r="M810" s="6"/>
    </row>
    <row r="811" spans="1:13" hidden="1" x14ac:dyDescent="0.2">
      <c r="A811" s="97" t="str">
        <f t="shared" si="12"/>
        <v>1000030</v>
      </c>
      <c r="B811" s="99"/>
      <c r="C811" s="101">
        <v>1000</v>
      </c>
      <c r="D811" s="101">
        <v>30</v>
      </c>
      <c r="E811" s="6">
        <v>1072</v>
      </c>
      <c r="G811" s="6"/>
      <c r="H811" s="6"/>
      <c r="I811" s="105">
        <f t="shared" si="13"/>
        <v>1000</v>
      </c>
      <c r="J811" s="105"/>
      <c r="K811" s="105"/>
      <c r="L811" s="6"/>
      <c r="M811" s="6"/>
    </row>
    <row r="812" spans="1:13" hidden="1" x14ac:dyDescent="0.2">
      <c r="A812" s="97" t="str">
        <f t="shared" ref="A812:A828" si="14">TEXT(C812,"000")&amp;TEXT(D812,"000")</f>
        <v>1000040</v>
      </c>
      <c r="B812" s="99"/>
      <c r="C812" s="101">
        <v>1000</v>
      </c>
      <c r="D812" s="101">
        <v>40</v>
      </c>
      <c r="E812" s="6">
        <v>1092</v>
      </c>
      <c r="G812" s="6"/>
      <c r="H812" s="6"/>
      <c r="I812" s="105">
        <f t="shared" si="13"/>
        <v>1000</v>
      </c>
      <c r="J812" s="105"/>
      <c r="K812" s="105"/>
      <c r="L812" s="6"/>
      <c r="M812" s="6"/>
    </row>
    <row r="813" spans="1:13" hidden="1" x14ac:dyDescent="0.2">
      <c r="A813" s="97" t="str">
        <f t="shared" si="14"/>
        <v>1000050</v>
      </c>
      <c r="B813" s="99"/>
      <c r="C813" s="101">
        <v>1000</v>
      </c>
      <c r="D813" s="101">
        <v>50</v>
      </c>
      <c r="E813" s="6">
        <v>1112</v>
      </c>
      <c r="G813" s="6"/>
      <c r="H813" s="6"/>
      <c r="I813" s="105">
        <f t="shared" si="13"/>
        <v>1000</v>
      </c>
      <c r="J813" s="105"/>
      <c r="K813" s="105"/>
      <c r="L813" s="6"/>
      <c r="M813" s="6"/>
    </row>
    <row r="814" spans="1:13" hidden="1" x14ac:dyDescent="0.2">
      <c r="A814" s="97" t="str">
        <f t="shared" si="14"/>
        <v>1000060</v>
      </c>
      <c r="B814" s="99"/>
      <c r="C814" s="101">
        <v>1000</v>
      </c>
      <c r="D814" s="101">
        <v>60</v>
      </c>
      <c r="E814" s="6">
        <v>1132</v>
      </c>
      <c r="G814" s="6"/>
      <c r="H814" s="6"/>
      <c r="I814" s="105">
        <f t="shared" si="13"/>
        <v>1000</v>
      </c>
      <c r="J814" s="105"/>
      <c r="K814" s="105"/>
      <c r="L814" s="6"/>
      <c r="M814" s="6"/>
    </row>
    <row r="815" spans="1:13" hidden="1" x14ac:dyDescent="0.2">
      <c r="A815" s="97" t="str">
        <f t="shared" si="14"/>
        <v>1000080</v>
      </c>
      <c r="B815" s="99"/>
      <c r="C815" s="101">
        <v>1000</v>
      </c>
      <c r="D815" s="101">
        <v>80</v>
      </c>
      <c r="E815" s="6">
        <v>1172</v>
      </c>
      <c r="G815" s="6"/>
      <c r="H815" s="6"/>
      <c r="I815" s="105">
        <f t="shared" si="13"/>
        <v>1000</v>
      </c>
      <c r="J815" s="105"/>
      <c r="K815" s="105"/>
      <c r="L815" s="6"/>
      <c r="M815" s="6"/>
    </row>
    <row r="816" spans="1:13" hidden="1" x14ac:dyDescent="0.2">
      <c r="A816" s="97" t="str">
        <f t="shared" si="14"/>
        <v>1000100</v>
      </c>
      <c r="B816" s="99"/>
      <c r="C816" s="101">
        <v>1000</v>
      </c>
      <c r="D816" s="101">
        <v>100</v>
      </c>
      <c r="E816" s="6">
        <v>1212</v>
      </c>
      <c r="G816" s="6"/>
      <c r="H816" s="6"/>
      <c r="I816" s="105">
        <f t="shared" si="13"/>
        <v>1000</v>
      </c>
      <c r="J816" s="105"/>
      <c r="K816" s="105"/>
      <c r="L816" s="6"/>
      <c r="M816" s="6"/>
    </row>
    <row r="817" spans="1:13" hidden="1" x14ac:dyDescent="0.2">
      <c r="A817" s="97" t="str">
        <f t="shared" si="14"/>
        <v>1000120</v>
      </c>
      <c r="B817" s="99"/>
      <c r="C817" s="101">
        <v>1000</v>
      </c>
      <c r="D817" s="101">
        <v>120</v>
      </c>
      <c r="E817" s="6">
        <v>1252</v>
      </c>
      <c r="G817" s="6"/>
      <c r="H817" s="6"/>
      <c r="I817" s="105">
        <f t="shared" si="13"/>
        <v>1000</v>
      </c>
      <c r="J817" s="105"/>
      <c r="K817" s="105"/>
      <c r="L817" s="6"/>
      <c r="M817" s="6"/>
    </row>
    <row r="818" spans="1:13" hidden="1" x14ac:dyDescent="0.2">
      <c r="A818" s="97" t="str">
        <f t="shared" si="14"/>
        <v>1000140</v>
      </c>
      <c r="B818" s="99"/>
      <c r="C818" s="101">
        <v>1000</v>
      </c>
      <c r="D818" s="101">
        <v>140</v>
      </c>
      <c r="E818" s="6">
        <v>1292</v>
      </c>
      <c r="G818" s="6"/>
      <c r="H818" s="6"/>
      <c r="I818" s="105">
        <f t="shared" si="13"/>
        <v>1000</v>
      </c>
      <c r="J818" s="105"/>
      <c r="K818" s="105"/>
      <c r="L818" s="6"/>
      <c r="M818" s="6"/>
    </row>
    <row r="819" spans="1:13" hidden="1" x14ac:dyDescent="0.2">
      <c r="A819" s="97" t="str">
        <f t="shared" si="14"/>
        <v>1000160</v>
      </c>
      <c r="B819" s="99"/>
      <c r="C819" s="101">
        <v>1000</v>
      </c>
      <c r="D819" s="101">
        <v>160</v>
      </c>
      <c r="E819" s="6">
        <v>1332</v>
      </c>
      <c r="G819" s="6"/>
      <c r="H819" s="6"/>
      <c r="I819" s="105">
        <f t="shared" si="13"/>
        <v>1000</v>
      </c>
      <c r="J819" s="105"/>
      <c r="K819" s="105"/>
      <c r="L819" s="6"/>
      <c r="M819" s="6"/>
    </row>
    <row r="820" spans="1:13" hidden="1" x14ac:dyDescent="0.2">
      <c r="A820" s="97" t="str">
        <f t="shared" si="14"/>
        <v>1250020</v>
      </c>
      <c r="B820" s="99"/>
      <c r="C820" s="101">
        <v>1250</v>
      </c>
      <c r="D820" s="101">
        <v>20</v>
      </c>
      <c r="E820" s="6">
        <v>1292</v>
      </c>
      <c r="G820" s="6"/>
      <c r="H820" s="6"/>
      <c r="I820" s="105">
        <f t="shared" si="13"/>
        <v>1250</v>
      </c>
      <c r="J820" s="105"/>
      <c r="K820" s="105"/>
      <c r="L820" s="6"/>
      <c r="M820" s="6"/>
    </row>
    <row r="821" spans="1:13" hidden="1" x14ac:dyDescent="0.2">
      <c r="A821" s="97" t="str">
        <f t="shared" si="14"/>
        <v>1250030</v>
      </c>
      <c r="B821" s="99"/>
      <c r="C821" s="101">
        <v>1250</v>
      </c>
      <c r="D821" s="101">
        <v>30</v>
      </c>
      <c r="E821" s="6">
        <v>1322</v>
      </c>
      <c r="G821" s="6"/>
      <c r="H821" s="6"/>
      <c r="I821" s="105">
        <f t="shared" si="13"/>
        <v>1250</v>
      </c>
      <c r="J821" s="105"/>
      <c r="K821" s="105"/>
      <c r="L821" s="6"/>
      <c r="M821" s="6"/>
    </row>
    <row r="822" spans="1:13" hidden="1" x14ac:dyDescent="0.2">
      <c r="A822" s="97" t="str">
        <f t="shared" si="14"/>
        <v>1250040</v>
      </c>
      <c r="B822" s="99"/>
      <c r="C822" s="101">
        <v>1250</v>
      </c>
      <c r="D822" s="101">
        <v>40</v>
      </c>
      <c r="E822" s="6">
        <v>1342</v>
      </c>
      <c r="G822" s="6"/>
      <c r="H822" s="6"/>
      <c r="I822" s="105">
        <f t="shared" si="13"/>
        <v>1250</v>
      </c>
      <c r="J822" s="105"/>
      <c r="K822" s="105"/>
      <c r="L822" s="6"/>
      <c r="M822" s="6"/>
    </row>
    <row r="823" spans="1:13" hidden="1" x14ac:dyDescent="0.2">
      <c r="A823" s="97" t="str">
        <f t="shared" si="14"/>
        <v>1250050</v>
      </c>
      <c r="B823" s="99"/>
      <c r="C823" s="101">
        <v>1250</v>
      </c>
      <c r="D823" s="101">
        <v>50</v>
      </c>
      <c r="E823" s="6">
        <v>1362</v>
      </c>
      <c r="G823" s="6"/>
      <c r="H823" s="6"/>
      <c r="I823" s="105">
        <f t="shared" si="13"/>
        <v>1250</v>
      </c>
      <c r="J823" s="105"/>
      <c r="K823" s="105"/>
      <c r="L823" s="6"/>
      <c r="M823" s="6"/>
    </row>
    <row r="824" spans="1:13" hidden="1" x14ac:dyDescent="0.2">
      <c r="A824" s="97" t="str">
        <f t="shared" si="14"/>
        <v>1250060</v>
      </c>
      <c r="B824" s="99"/>
      <c r="C824" s="101">
        <v>1250</v>
      </c>
      <c r="D824" s="101">
        <v>60</v>
      </c>
      <c r="E824" s="6">
        <v>1382</v>
      </c>
      <c r="G824" s="6"/>
      <c r="H824" s="6"/>
      <c r="I824" s="105">
        <f t="shared" si="13"/>
        <v>1250</v>
      </c>
      <c r="J824" s="105"/>
      <c r="K824" s="105"/>
      <c r="L824" s="6"/>
      <c r="M824" s="6"/>
    </row>
    <row r="825" spans="1:13" hidden="1" x14ac:dyDescent="0.2">
      <c r="A825" s="97" t="str">
        <f t="shared" si="14"/>
        <v>1250080</v>
      </c>
      <c r="B825" s="99"/>
      <c r="C825" s="101">
        <v>1250</v>
      </c>
      <c r="D825" s="101">
        <v>80</v>
      </c>
      <c r="E825" s="6">
        <v>1422</v>
      </c>
      <c r="G825" s="6"/>
      <c r="H825" s="6"/>
      <c r="I825" s="105">
        <f t="shared" si="13"/>
        <v>1250</v>
      </c>
      <c r="J825" s="105"/>
      <c r="K825" s="105"/>
      <c r="L825" s="6"/>
      <c r="M825" s="6"/>
    </row>
    <row r="826" spans="1:13" hidden="1" x14ac:dyDescent="0.2">
      <c r="A826" s="97" t="str">
        <f t="shared" si="14"/>
        <v>1250100</v>
      </c>
      <c r="B826" s="99"/>
      <c r="C826" s="101">
        <v>1250</v>
      </c>
      <c r="D826" s="101">
        <v>100</v>
      </c>
      <c r="E826" s="6">
        <v>1462</v>
      </c>
      <c r="G826" s="6"/>
      <c r="H826" s="6"/>
      <c r="I826" s="105">
        <f t="shared" si="13"/>
        <v>1250</v>
      </c>
      <c r="J826" s="105"/>
      <c r="K826" s="105"/>
      <c r="L826" s="6"/>
      <c r="M826" s="6"/>
    </row>
    <row r="827" spans="1:13" hidden="1" x14ac:dyDescent="0.2">
      <c r="A827" s="97" t="str">
        <f t="shared" si="14"/>
        <v>1250120</v>
      </c>
      <c r="B827" s="99"/>
      <c r="C827" s="101">
        <v>1250</v>
      </c>
      <c r="D827" s="101">
        <v>120</v>
      </c>
      <c r="E827" s="6">
        <v>1502</v>
      </c>
      <c r="G827" s="6"/>
      <c r="H827" s="6"/>
      <c r="I827" s="105">
        <f t="shared" si="13"/>
        <v>1250</v>
      </c>
      <c r="J827" s="105"/>
      <c r="K827" s="105"/>
      <c r="L827" s="6"/>
      <c r="M827" s="6"/>
    </row>
    <row r="828" spans="1:13" hidden="1" x14ac:dyDescent="0.2">
      <c r="A828" s="97" t="str">
        <f t="shared" si="14"/>
        <v>1250140</v>
      </c>
      <c r="B828" s="99"/>
      <c r="C828" s="101">
        <v>1250</v>
      </c>
      <c r="D828" s="101">
        <v>140</v>
      </c>
      <c r="E828" s="6">
        <v>1542</v>
      </c>
      <c r="G828" s="6"/>
      <c r="H828" s="6"/>
      <c r="I828" s="105">
        <f t="shared" si="13"/>
        <v>1250</v>
      </c>
      <c r="J828" s="105"/>
      <c r="K828" s="105"/>
      <c r="L828" s="6"/>
      <c r="M828" s="6"/>
    </row>
    <row r="829" spans="1:13" hidden="1" x14ac:dyDescent="0.2">
      <c r="A829" s="97" t="str">
        <f t="shared" ref="A829" si="15">TEXT(C829,"000")&amp;TEXT(D829,"000")</f>
        <v>1250160</v>
      </c>
      <c r="B829" s="99"/>
      <c r="C829" s="101">
        <v>1250</v>
      </c>
      <c r="D829" s="101">
        <v>160</v>
      </c>
      <c r="E829" s="6">
        <v>1582</v>
      </c>
      <c r="G829" s="6"/>
      <c r="H829" s="6"/>
      <c r="I829" s="105">
        <f t="shared" si="13"/>
        <v>1250</v>
      </c>
      <c r="J829" s="105"/>
      <c r="K829" s="105"/>
      <c r="L829" s="6"/>
      <c r="M829" s="6"/>
    </row>
    <row r="830" spans="1:13" hidden="1" x14ac:dyDescent="0.2">
      <c r="A830" s="97"/>
      <c r="B830" s="99"/>
      <c r="C830" s="100"/>
      <c r="D830" s="101"/>
      <c r="E830" s="101"/>
      <c r="F830" s="6"/>
      <c r="G830" s="6"/>
      <c r="H830" s="6"/>
      <c r="I830" s="105"/>
      <c r="J830" s="105"/>
      <c r="K830" s="105"/>
      <c r="L830" s="6"/>
      <c r="M830" s="6"/>
    </row>
    <row r="831" spans="1:13" hidden="1" x14ac:dyDescent="0.2">
      <c r="A831" s="97"/>
      <c r="B831" s="99"/>
      <c r="C831" s="101"/>
      <c r="D831" s="101"/>
      <c r="E831" s="101"/>
      <c r="F831" s="6"/>
      <c r="G831" s="6"/>
      <c r="H831" s="6"/>
      <c r="I831" s="105"/>
      <c r="J831" s="105"/>
      <c r="K831" s="105"/>
      <c r="L831" s="6"/>
      <c r="M831" s="6"/>
    </row>
    <row r="832" spans="1:13" hidden="1" x14ac:dyDescent="0.2">
      <c r="A832" s="97"/>
      <c r="B832" s="99"/>
      <c r="C832" s="101"/>
      <c r="D832" s="101"/>
      <c r="E832" s="101"/>
      <c r="F832" s="6"/>
      <c r="G832" s="6"/>
      <c r="H832" s="6"/>
      <c r="I832" s="105"/>
      <c r="J832" s="105"/>
      <c r="K832" s="105"/>
      <c r="L832" s="6"/>
      <c r="M832" s="6"/>
    </row>
    <row r="833" spans="1:13" hidden="1" x14ac:dyDescent="0.2">
      <c r="A833" s="97"/>
      <c r="B833" s="99"/>
      <c r="C833" s="101"/>
      <c r="D833" s="101"/>
      <c r="E833" s="101"/>
      <c r="F833" s="6"/>
      <c r="G833" s="6"/>
      <c r="H833" s="6"/>
      <c r="I833" s="105"/>
      <c r="J833" s="105"/>
      <c r="K833" s="105"/>
      <c r="L833" s="6"/>
      <c r="M833" s="6"/>
    </row>
    <row r="834" spans="1:13" hidden="1" x14ac:dyDescent="0.2">
      <c r="A834" s="97"/>
      <c r="B834" s="99"/>
      <c r="C834" s="101"/>
      <c r="D834" s="101"/>
      <c r="E834" s="101"/>
      <c r="F834" s="6"/>
      <c r="G834" s="6"/>
      <c r="H834" s="6"/>
      <c r="I834" s="105"/>
      <c r="J834" s="105"/>
      <c r="K834" s="105"/>
      <c r="L834" s="6"/>
      <c r="M834" s="6"/>
    </row>
    <row r="835" spans="1:13" hidden="1" x14ac:dyDescent="0.2">
      <c r="A835" s="97"/>
      <c r="B835" s="99"/>
      <c r="C835" s="101"/>
      <c r="D835" s="101"/>
      <c r="E835" s="101"/>
      <c r="F835" s="6"/>
      <c r="G835" s="6"/>
      <c r="H835" s="6"/>
      <c r="I835" s="105"/>
      <c r="J835" s="105"/>
      <c r="K835" s="105"/>
      <c r="L835" s="6"/>
      <c r="M835" s="6"/>
    </row>
    <row r="836" spans="1:13" hidden="1" x14ac:dyDescent="0.2">
      <c r="A836" s="97"/>
      <c r="B836" s="99"/>
      <c r="C836" s="101"/>
      <c r="D836" s="101"/>
      <c r="E836" s="101"/>
      <c r="F836" s="6"/>
      <c r="G836" s="6"/>
      <c r="H836" s="6"/>
      <c r="I836" s="105"/>
      <c r="J836" s="105"/>
      <c r="K836" s="105"/>
      <c r="L836" s="6"/>
      <c r="M836" s="6"/>
    </row>
    <row r="837" spans="1:13" hidden="1" x14ac:dyDescent="0.2">
      <c r="A837" s="97"/>
      <c r="B837" s="99"/>
      <c r="C837" s="101"/>
      <c r="D837" s="101"/>
      <c r="E837" s="101"/>
      <c r="F837" s="6"/>
      <c r="G837" s="6"/>
      <c r="H837" s="6"/>
      <c r="I837" s="105"/>
      <c r="J837" s="105"/>
      <c r="K837" s="105"/>
      <c r="L837" s="6"/>
      <c r="M837" s="6"/>
    </row>
    <row r="838" spans="1:13" hidden="1" x14ac:dyDescent="0.2">
      <c r="A838" s="97"/>
      <c r="B838" s="99"/>
      <c r="C838" s="101"/>
      <c r="D838" s="101"/>
      <c r="E838" s="101"/>
      <c r="F838" s="6"/>
      <c r="G838" s="6"/>
      <c r="H838" s="6"/>
      <c r="I838" s="105"/>
      <c r="J838" s="105"/>
      <c r="K838" s="105"/>
      <c r="L838" s="6"/>
      <c r="M838" s="6"/>
    </row>
    <row r="839" spans="1:13" hidden="1" x14ac:dyDescent="0.2">
      <c r="A839" s="97"/>
      <c r="B839" s="102"/>
      <c r="C839" s="100"/>
      <c r="D839" s="101"/>
      <c r="E839" s="101"/>
      <c r="F839" s="6"/>
      <c r="G839" s="6"/>
      <c r="H839" s="6"/>
      <c r="I839" s="105"/>
      <c r="J839" s="105"/>
      <c r="K839" s="105"/>
      <c r="L839" s="6"/>
      <c r="M839" s="6"/>
    </row>
    <row r="840" spans="1:13" hidden="1" x14ac:dyDescent="0.2">
      <c r="A840" s="97"/>
      <c r="B840" s="102"/>
      <c r="C840" s="100"/>
      <c r="D840" s="101"/>
      <c r="E840" s="101"/>
      <c r="F840" s="6"/>
      <c r="G840" s="6"/>
      <c r="H840" s="6"/>
      <c r="I840" s="105"/>
      <c r="J840" s="105"/>
      <c r="K840" s="105"/>
      <c r="L840" s="6"/>
      <c r="M840" s="6"/>
    </row>
    <row r="841" spans="1:13" hidden="1" x14ac:dyDescent="0.2">
      <c r="A841" s="97"/>
      <c r="B841" s="102"/>
      <c r="C841" s="100"/>
      <c r="D841" s="101"/>
      <c r="E841" s="101"/>
      <c r="F841" s="6"/>
      <c r="G841" s="6"/>
      <c r="H841" s="6"/>
      <c r="I841" s="105"/>
      <c r="J841" s="105"/>
      <c r="K841" s="105"/>
      <c r="L841" s="6"/>
      <c r="M841" s="6"/>
    </row>
    <row r="842" spans="1:13" hidden="1" x14ac:dyDescent="0.2">
      <c r="A842" s="97"/>
      <c r="B842" s="102"/>
      <c r="C842" s="100"/>
      <c r="D842" s="101"/>
      <c r="E842" s="101"/>
      <c r="F842" s="6"/>
      <c r="G842" s="6"/>
      <c r="H842" s="6"/>
      <c r="I842" s="105"/>
      <c r="J842" s="105"/>
      <c r="K842" s="105"/>
      <c r="L842" s="6"/>
      <c r="M842" s="6"/>
    </row>
    <row r="843" spans="1:13" hidden="1" x14ac:dyDescent="0.2">
      <c r="A843" s="97"/>
      <c r="B843" s="102"/>
      <c r="C843" s="100"/>
      <c r="D843" s="101"/>
      <c r="E843" s="101"/>
      <c r="F843" s="6"/>
      <c r="G843" s="6"/>
      <c r="H843" s="6"/>
      <c r="I843" s="105"/>
      <c r="J843" s="105"/>
      <c r="K843" s="105"/>
      <c r="L843" s="6"/>
      <c r="M843" s="6"/>
    </row>
    <row r="844" spans="1:13" hidden="1" x14ac:dyDescent="0.2">
      <c r="A844" s="97"/>
      <c r="B844" s="102"/>
      <c r="C844" s="100"/>
      <c r="D844" s="101"/>
      <c r="E844" s="101"/>
      <c r="F844" s="6"/>
      <c r="G844" s="6"/>
      <c r="H844" s="6"/>
      <c r="I844" s="105"/>
      <c r="J844" s="105"/>
      <c r="K844" s="105"/>
      <c r="L844" s="6"/>
      <c r="M844" s="6"/>
    </row>
    <row r="845" spans="1:13" hidden="1" x14ac:dyDescent="0.2">
      <c r="A845" s="97"/>
      <c r="B845" s="102"/>
      <c r="C845" s="101"/>
      <c r="D845" s="101"/>
      <c r="E845" s="101"/>
      <c r="F845" s="6"/>
      <c r="G845" s="6"/>
      <c r="H845" s="6"/>
      <c r="I845" s="105"/>
      <c r="J845" s="105"/>
      <c r="K845" s="105"/>
      <c r="L845" s="6"/>
      <c r="M845" s="6"/>
    </row>
    <row r="846" spans="1:13" hidden="1" x14ac:dyDescent="0.2">
      <c r="A846" s="97"/>
      <c r="B846" s="102"/>
      <c r="C846" s="101"/>
      <c r="D846" s="101"/>
      <c r="E846" s="101"/>
      <c r="F846" s="6"/>
      <c r="G846" s="6"/>
      <c r="H846" s="6"/>
      <c r="I846" s="105"/>
      <c r="J846" s="105"/>
      <c r="K846" s="105"/>
      <c r="L846" s="6"/>
      <c r="M846" s="6"/>
    </row>
    <row r="847" spans="1:13" hidden="1" x14ac:dyDescent="0.2">
      <c r="A847" s="97"/>
      <c r="B847" s="102"/>
      <c r="C847" s="101"/>
      <c r="D847" s="101"/>
      <c r="E847" s="101"/>
      <c r="F847" s="6"/>
      <c r="G847" s="6"/>
      <c r="H847" s="6"/>
      <c r="I847" s="105"/>
      <c r="J847" s="105"/>
      <c r="K847" s="105"/>
      <c r="L847" s="6"/>
      <c r="M847" s="6"/>
    </row>
    <row r="848" spans="1:13" hidden="1" x14ac:dyDescent="0.2">
      <c r="A848" s="97"/>
      <c r="B848" s="102"/>
      <c r="C848" s="101"/>
      <c r="D848" s="101"/>
      <c r="E848" s="101"/>
      <c r="F848" s="6"/>
      <c r="G848" s="6"/>
      <c r="H848" s="6"/>
      <c r="I848" s="105"/>
      <c r="J848" s="105"/>
      <c r="K848" s="105"/>
      <c r="L848" s="6"/>
      <c r="M848" s="6"/>
    </row>
    <row r="849" spans="1:13" hidden="1" x14ac:dyDescent="0.2">
      <c r="A849" s="97"/>
      <c r="B849" s="102"/>
      <c r="C849" s="101"/>
      <c r="D849" s="101"/>
      <c r="E849" s="101"/>
      <c r="F849" s="6"/>
      <c r="G849" s="6"/>
      <c r="H849" s="6"/>
      <c r="I849" s="105"/>
      <c r="J849" s="105"/>
      <c r="K849" s="105"/>
      <c r="L849" s="6"/>
      <c r="M849" s="6"/>
    </row>
    <row r="850" spans="1:13" hidden="1" x14ac:dyDescent="0.2">
      <c r="A850" s="97"/>
      <c r="B850" s="102"/>
      <c r="C850" s="101"/>
      <c r="D850" s="101"/>
      <c r="E850" s="101"/>
      <c r="F850" s="6"/>
      <c r="G850" s="6"/>
      <c r="H850" s="6"/>
      <c r="I850" s="105"/>
      <c r="J850" s="105"/>
      <c r="K850" s="105"/>
      <c r="L850" s="6"/>
      <c r="M850" s="6"/>
    </row>
    <row r="851" spans="1:13" hidden="1" x14ac:dyDescent="0.2">
      <c r="A851" s="97"/>
      <c r="B851" s="102"/>
      <c r="C851" s="101"/>
      <c r="D851" s="101"/>
      <c r="E851" s="101"/>
      <c r="F851" s="6"/>
      <c r="G851" s="6"/>
      <c r="H851" s="6"/>
      <c r="I851" s="105"/>
      <c r="J851" s="105"/>
      <c r="K851" s="105"/>
      <c r="L851" s="6"/>
      <c r="M851" s="6"/>
    </row>
    <row r="852" spans="1:13" hidden="1" x14ac:dyDescent="0.2">
      <c r="A852" s="97"/>
      <c r="B852" s="102"/>
      <c r="C852" s="101"/>
      <c r="D852" s="101"/>
      <c r="E852" s="101"/>
      <c r="F852" s="6"/>
      <c r="G852" s="6"/>
      <c r="H852" s="6"/>
      <c r="I852" s="105"/>
      <c r="J852" s="105"/>
      <c r="K852" s="105"/>
      <c r="L852" s="6"/>
      <c r="M852" s="6"/>
    </row>
    <row r="853" spans="1:13" hidden="1" x14ac:dyDescent="0.2">
      <c r="A853" s="97"/>
      <c r="B853" s="102"/>
      <c r="C853" s="100"/>
      <c r="D853" s="101"/>
      <c r="E853" s="101"/>
      <c r="F853" s="6"/>
      <c r="G853" s="6"/>
      <c r="H853" s="6"/>
      <c r="I853" s="105"/>
      <c r="J853" s="105"/>
      <c r="K853" s="105"/>
      <c r="L853" s="6"/>
      <c r="M853" s="6"/>
    </row>
    <row r="854" spans="1:13" hidden="1" x14ac:dyDescent="0.2">
      <c r="A854" s="97"/>
      <c r="B854" s="102"/>
      <c r="C854" s="100"/>
      <c r="D854" s="101"/>
      <c r="E854" s="101"/>
      <c r="F854" s="6"/>
      <c r="G854" s="6"/>
      <c r="H854" s="6"/>
      <c r="I854" s="105"/>
      <c r="J854" s="105"/>
      <c r="K854" s="105"/>
      <c r="L854" s="6"/>
      <c r="M854" s="6"/>
    </row>
    <row r="855" spans="1:13" hidden="1" x14ac:dyDescent="0.2">
      <c r="A855" s="97"/>
      <c r="B855" s="102"/>
      <c r="C855" s="100"/>
      <c r="D855" s="101"/>
      <c r="E855" s="101"/>
      <c r="F855" s="6"/>
      <c r="G855" s="6"/>
      <c r="H855" s="6"/>
      <c r="I855" s="105"/>
      <c r="J855" s="105"/>
      <c r="K855" s="105"/>
      <c r="L855" s="6"/>
      <c r="M855" s="6"/>
    </row>
    <row r="856" spans="1:13" hidden="1" x14ac:dyDescent="0.2">
      <c r="A856" s="97"/>
      <c r="B856" s="102"/>
      <c r="C856" s="100"/>
      <c r="D856" s="101"/>
      <c r="E856" s="101"/>
      <c r="F856" s="6"/>
      <c r="G856" s="6"/>
      <c r="H856" s="6"/>
      <c r="I856" s="105"/>
      <c r="J856" s="105"/>
      <c r="K856" s="105"/>
      <c r="L856" s="6"/>
      <c r="M856" s="6"/>
    </row>
    <row r="857" spans="1:13" hidden="1" x14ac:dyDescent="0.2">
      <c r="A857" s="97"/>
      <c r="B857" s="102"/>
      <c r="C857" s="100"/>
      <c r="D857" s="101"/>
      <c r="E857" s="101"/>
      <c r="F857" s="6"/>
      <c r="G857" s="6"/>
      <c r="H857" s="6"/>
      <c r="I857" s="105"/>
      <c r="J857" s="105"/>
      <c r="K857" s="105"/>
      <c r="L857" s="6"/>
      <c r="M857" s="6"/>
    </row>
    <row r="858" spans="1:13" hidden="1" x14ac:dyDescent="0.2">
      <c r="A858" s="97"/>
      <c r="B858" s="102"/>
      <c r="C858" s="100"/>
      <c r="D858" s="101"/>
      <c r="E858" s="101"/>
      <c r="F858" s="6"/>
      <c r="G858" s="6"/>
      <c r="H858" s="6"/>
      <c r="I858" s="105"/>
      <c r="J858" s="105"/>
      <c r="K858" s="105"/>
      <c r="L858" s="6"/>
      <c r="M858" s="6"/>
    </row>
    <row r="859" spans="1:13" hidden="1" x14ac:dyDescent="0.2">
      <c r="A859" s="97"/>
      <c r="B859" s="102"/>
      <c r="C859" s="101"/>
      <c r="D859" s="101"/>
      <c r="E859" s="101"/>
      <c r="F859" s="6"/>
      <c r="G859" s="6"/>
      <c r="H859" s="6"/>
      <c r="I859" s="105"/>
      <c r="J859" s="105"/>
      <c r="K859" s="105"/>
      <c r="L859" s="6"/>
      <c r="M859" s="6"/>
    </row>
    <row r="860" spans="1:13" hidden="1" x14ac:dyDescent="0.2">
      <c r="A860" s="97"/>
      <c r="B860" s="102"/>
      <c r="C860" s="101"/>
      <c r="D860" s="101"/>
      <c r="E860" s="101"/>
      <c r="F860" s="6"/>
      <c r="G860" s="6"/>
      <c r="H860" s="6"/>
      <c r="I860" s="105"/>
      <c r="J860" s="105"/>
      <c r="K860" s="105"/>
      <c r="L860" s="6"/>
      <c r="M860" s="6"/>
    </row>
    <row r="861" spans="1:13" hidden="1" x14ac:dyDescent="0.2">
      <c r="A861" s="97"/>
      <c r="B861" s="102"/>
      <c r="C861" s="101"/>
      <c r="D861" s="101"/>
      <c r="E861" s="101"/>
      <c r="F861" s="6"/>
      <c r="G861" s="6"/>
      <c r="H861" s="6"/>
      <c r="I861" s="105"/>
      <c r="J861" s="105"/>
      <c r="K861" s="105"/>
      <c r="L861" s="6"/>
      <c r="M861" s="6"/>
    </row>
    <row r="862" spans="1:13" hidden="1" x14ac:dyDescent="0.2">
      <c r="A862" s="97"/>
      <c r="B862" s="102"/>
      <c r="C862" s="101"/>
      <c r="D862" s="101"/>
      <c r="E862" s="101"/>
      <c r="F862" s="6"/>
      <c r="G862" s="6"/>
      <c r="H862" s="6"/>
      <c r="I862" s="105"/>
      <c r="J862" s="105"/>
      <c r="K862" s="105"/>
      <c r="L862" s="6"/>
      <c r="M862" s="6"/>
    </row>
    <row r="863" spans="1:13" hidden="1" x14ac:dyDescent="0.2">
      <c r="A863" s="97"/>
      <c r="B863" s="102"/>
      <c r="C863" s="101"/>
      <c r="D863" s="101"/>
      <c r="E863" s="101"/>
      <c r="F863" s="6"/>
      <c r="G863" s="6"/>
      <c r="H863" s="6"/>
      <c r="I863" s="105"/>
      <c r="J863" s="105"/>
      <c r="K863" s="105"/>
      <c r="L863" s="6"/>
      <c r="M863" s="6"/>
    </row>
    <row r="864" spans="1:13" hidden="1" x14ac:dyDescent="0.2">
      <c r="A864" s="97"/>
      <c r="B864" s="102"/>
      <c r="C864" s="101"/>
      <c r="D864" s="101"/>
      <c r="E864" s="101"/>
      <c r="F864" s="6"/>
      <c r="G864" s="6"/>
      <c r="H864" s="6"/>
      <c r="I864" s="105"/>
      <c r="J864" s="105"/>
      <c r="K864" s="105"/>
      <c r="L864" s="6"/>
      <c r="M864" s="6"/>
    </row>
    <row r="865" spans="1:13" hidden="1" x14ac:dyDescent="0.2">
      <c r="A865" s="97"/>
      <c r="B865" s="102"/>
      <c r="C865" s="101"/>
      <c r="D865" s="101"/>
      <c r="E865" s="101"/>
      <c r="F865" s="6"/>
      <c r="G865" s="6"/>
      <c r="H865" s="6"/>
      <c r="I865" s="105"/>
      <c r="J865" s="105"/>
      <c r="K865" s="105"/>
      <c r="L865" s="6"/>
      <c r="M865" s="6"/>
    </row>
    <row r="866" spans="1:13" hidden="1" x14ac:dyDescent="0.2">
      <c r="A866" s="97"/>
      <c r="B866" s="102"/>
      <c r="C866" s="101"/>
      <c r="D866" s="101"/>
      <c r="E866" s="101"/>
      <c r="F866" s="6"/>
      <c r="G866" s="6"/>
      <c r="H866" s="6"/>
      <c r="I866" s="105"/>
      <c r="J866" s="105"/>
      <c r="K866" s="105"/>
      <c r="L866" s="6"/>
      <c r="M866" s="6"/>
    </row>
    <row r="867" spans="1:13" hidden="1" x14ac:dyDescent="0.2">
      <c r="A867" s="97"/>
      <c r="B867" s="102"/>
      <c r="C867" s="100"/>
      <c r="D867" s="101"/>
      <c r="E867" s="101"/>
      <c r="F867" s="6"/>
      <c r="G867" s="6"/>
      <c r="H867" s="6"/>
      <c r="I867" s="105"/>
      <c r="J867" s="105"/>
      <c r="K867" s="105"/>
      <c r="L867" s="6"/>
      <c r="M867" s="6"/>
    </row>
    <row r="868" spans="1:13" hidden="1" x14ac:dyDescent="0.2">
      <c r="A868" s="97"/>
      <c r="B868" s="102"/>
      <c r="C868" s="100"/>
      <c r="D868" s="101"/>
      <c r="E868" s="101"/>
      <c r="F868" s="6"/>
      <c r="G868" s="6"/>
      <c r="H868" s="6"/>
      <c r="I868" s="105"/>
      <c r="J868" s="105"/>
      <c r="K868" s="105"/>
      <c r="L868" s="6"/>
      <c r="M868" s="6"/>
    </row>
    <row r="869" spans="1:13" hidden="1" x14ac:dyDescent="0.2">
      <c r="A869" s="97"/>
      <c r="B869" s="102"/>
      <c r="C869" s="100"/>
      <c r="D869" s="101"/>
      <c r="E869" s="101"/>
      <c r="F869" s="6"/>
      <c r="G869" s="6"/>
      <c r="H869" s="6"/>
      <c r="I869" s="105"/>
      <c r="J869" s="105"/>
      <c r="K869" s="105"/>
      <c r="L869" s="6"/>
      <c r="M869" s="6"/>
    </row>
    <row r="870" spans="1:13" hidden="1" x14ac:dyDescent="0.2">
      <c r="A870" s="97"/>
      <c r="B870" s="102"/>
      <c r="C870" s="100"/>
      <c r="D870" s="101"/>
      <c r="E870" s="101"/>
      <c r="F870" s="6"/>
      <c r="G870" s="6"/>
      <c r="H870" s="6"/>
      <c r="I870" s="105"/>
      <c r="J870" s="105"/>
      <c r="K870" s="105"/>
      <c r="L870" s="6"/>
      <c r="M870" s="6"/>
    </row>
    <row r="871" spans="1:13" hidden="1" x14ac:dyDescent="0.2">
      <c r="A871" s="97"/>
      <c r="B871" s="102"/>
      <c r="C871" s="100"/>
      <c r="D871" s="101"/>
      <c r="E871" s="101"/>
      <c r="F871" s="6"/>
      <c r="G871" s="6"/>
      <c r="H871" s="6"/>
      <c r="I871" s="105"/>
      <c r="J871" s="105"/>
      <c r="K871" s="105"/>
      <c r="L871" s="6"/>
      <c r="M871" s="6"/>
    </row>
    <row r="872" spans="1:13" hidden="1" x14ac:dyDescent="0.2">
      <c r="A872" s="97"/>
      <c r="B872" s="102"/>
      <c r="C872" s="100"/>
      <c r="D872" s="101"/>
      <c r="E872" s="101"/>
      <c r="F872" s="6"/>
      <c r="G872" s="6"/>
      <c r="H872" s="6"/>
      <c r="I872" s="105"/>
      <c r="J872" s="105"/>
      <c r="K872" s="105"/>
      <c r="L872" s="6"/>
      <c r="M872" s="6"/>
    </row>
    <row r="873" spans="1:13" hidden="1" x14ac:dyDescent="0.2">
      <c r="A873" s="97"/>
      <c r="B873" s="102"/>
      <c r="C873" s="101"/>
      <c r="D873" s="101"/>
      <c r="E873" s="101"/>
      <c r="F873" s="6"/>
      <c r="G873" s="6"/>
      <c r="H873" s="6"/>
      <c r="I873" s="105"/>
      <c r="J873" s="105"/>
      <c r="K873" s="105"/>
      <c r="L873" s="6"/>
      <c r="M873" s="6"/>
    </row>
    <row r="874" spans="1:13" hidden="1" x14ac:dyDescent="0.2">
      <c r="A874" s="97"/>
      <c r="B874" s="102"/>
      <c r="C874" s="101"/>
      <c r="D874" s="101"/>
      <c r="E874" s="101"/>
      <c r="F874" s="6"/>
      <c r="G874" s="6"/>
      <c r="H874" s="6"/>
      <c r="I874" s="105"/>
      <c r="J874" s="105"/>
      <c r="K874" s="105"/>
      <c r="L874" s="6"/>
      <c r="M874" s="6"/>
    </row>
    <row r="875" spans="1:13" hidden="1" x14ac:dyDescent="0.2">
      <c r="A875" s="97"/>
      <c r="B875" s="102"/>
      <c r="C875" s="101"/>
      <c r="D875" s="101"/>
      <c r="E875" s="101"/>
      <c r="F875" s="6"/>
      <c r="G875" s="6"/>
      <c r="H875" s="6"/>
      <c r="I875" s="105"/>
      <c r="J875" s="105"/>
      <c r="K875" s="105"/>
      <c r="L875" s="6"/>
      <c r="M875" s="6"/>
    </row>
    <row r="876" spans="1:13" hidden="1" x14ac:dyDescent="0.2">
      <c r="A876" s="97"/>
      <c r="B876" s="102"/>
      <c r="C876" s="101"/>
      <c r="D876" s="101"/>
      <c r="E876" s="101"/>
      <c r="F876" s="6"/>
      <c r="G876" s="6"/>
      <c r="H876" s="6"/>
      <c r="I876" s="105"/>
      <c r="J876" s="105"/>
      <c r="K876" s="105"/>
      <c r="L876" s="6"/>
      <c r="M876" s="6"/>
    </row>
    <row r="877" spans="1:13" hidden="1" x14ac:dyDescent="0.2">
      <c r="A877" s="97"/>
      <c r="B877" s="102"/>
      <c r="C877" s="101"/>
      <c r="D877" s="101"/>
      <c r="E877" s="101"/>
      <c r="F877" s="6"/>
      <c r="G877" s="6"/>
      <c r="H877" s="6"/>
      <c r="I877" s="105"/>
      <c r="J877" s="105"/>
      <c r="K877" s="105"/>
      <c r="L877" s="6"/>
      <c r="M877" s="6"/>
    </row>
    <row r="878" spans="1:13" hidden="1" x14ac:dyDescent="0.2">
      <c r="A878" s="97"/>
      <c r="B878" s="102"/>
      <c r="C878" s="101"/>
      <c r="D878" s="101"/>
      <c r="E878" s="101"/>
      <c r="F878" s="6"/>
      <c r="G878" s="6"/>
      <c r="H878" s="6"/>
      <c r="I878" s="105"/>
      <c r="J878" s="105"/>
      <c r="K878" s="105"/>
      <c r="L878" s="6"/>
      <c r="M878" s="6"/>
    </row>
    <row r="879" spans="1:13" hidden="1" x14ac:dyDescent="0.2">
      <c r="A879" s="97"/>
      <c r="B879" s="102"/>
      <c r="C879" s="101"/>
      <c r="D879" s="101"/>
      <c r="E879" s="101"/>
      <c r="F879" s="6"/>
      <c r="G879" s="6"/>
      <c r="H879" s="6"/>
      <c r="I879" s="105"/>
      <c r="J879" s="105"/>
      <c r="K879" s="105"/>
      <c r="L879" s="6"/>
      <c r="M879" s="6"/>
    </row>
    <row r="880" spans="1:13" hidden="1" x14ac:dyDescent="0.2">
      <c r="A880" s="97"/>
      <c r="B880" s="102"/>
      <c r="C880" s="101"/>
      <c r="D880" s="101"/>
      <c r="E880" s="101"/>
      <c r="F880" s="6"/>
      <c r="G880" s="6"/>
      <c r="H880" s="6"/>
      <c r="I880" s="105"/>
      <c r="J880" s="105"/>
      <c r="K880" s="105"/>
      <c r="L880" s="6"/>
      <c r="M880" s="6"/>
    </row>
    <row r="881" spans="1:13" hidden="1" x14ac:dyDescent="0.2">
      <c r="A881" s="97"/>
      <c r="B881" s="102"/>
      <c r="C881" s="100"/>
      <c r="D881" s="101"/>
      <c r="E881" s="101"/>
      <c r="F881" s="6"/>
      <c r="G881" s="6"/>
      <c r="H881" s="6"/>
      <c r="I881" s="105"/>
      <c r="J881" s="105"/>
      <c r="K881" s="105"/>
      <c r="L881" s="6"/>
      <c r="M881" s="6"/>
    </row>
    <row r="882" spans="1:13" hidden="1" x14ac:dyDescent="0.2">
      <c r="A882" s="97"/>
      <c r="B882" s="102"/>
      <c r="C882" s="100"/>
      <c r="D882" s="101"/>
      <c r="E882" s="101"/>
      <c r="F882" s="6"/>
      <c r="G882" s="6"/>
      <c r="H882" s="6"/>
      <c r="I882" s="105"/>
      <c r="J882" s="105"/>
      <c r="K882" s="105"/>
      <c r="L882" s="6"/>
      <c r="M882" s="6"/>
    </row>
    <row r="883" spans="1:13" hidden="1" x14ac:dyDescent="0.2">
      <c r="A883" s="97"/>
      <c r="B883" s="102"/>
      <c r="C883" s="100"/>
      <c r="D883" s="101"/>
      <c r="E883" s="101"/>
      <c r="F883" s="6"/>
      <c r="G883" s="6"/>
      <c r="H883" s="6"/>
      <c r="I883" s="105"/>
      <c r="J883" s="105"/>
      <c r="K883" s="105"/>
      <c r="L883" s="6"/>
      <c r="M883" s="6"/>
    </row>
    <row r="884" spans="1:13" hidden="1" x14ac:dyDescent="0.2">
      <c r="A884" s="97"/>
      <c r="B884" s="102"/>
      <c r="C884" s="100"/>
      <c r="D884" s="101"/>
      <c r="E884" s="101"/>
      <c r="F884" s="6"/>
      <c r="G884" s="6"/>
      <c r="H884" s="6"/>
      <c r="I884" s="105"/>
      <c r="J884" s="105"/>
      <c r="K884" s="105"/>
      <c r="L884" s="6"/>
      <c r="M884" s="6"/>
    </row>
    <row r="885" spans="1:13" hidden="1" x14ac:dyDescent="0.2">
      <c r="A885" s="97"/>
      <c r="B885" s="102"/>
      <c r="C885" s="100"/>
      <c r="D885" s="101"/>
      <c r="E885" s="101"/>
      <c r="F885" s="6"/>
      <c r="G885" s="6"/>
      <c r="H885" s="6"/>
      <c r="I885" s="105"/>
      <c r="J885" s="105"/>
      <c r="K885" s="105"/>
      <c r="L885" s="6"/>
      <c r="M885" s="6"/>
    </row>
    <row r="886" spans="1:13" hidden="1" x14ac:dyDescent="0.2">
      <c r="A886" s="97"/>
      <c r="B886" s="102"/>
      <c r="C886" s="100"/>
      <c r="D886" s="101"/>
      <c r="E886" s="101"/>
      <c r="F886" s="6"/>
      <c r="G886" s="6"/>
      <c r="H886" s="6"/>
      <c r="I886" s="105"/>
      <c r="J886" s="105"/>
      <c r="K886" s="105"/>
      <c r="L886" s="6"/>
      <c r="M886" s="6"/>
    </row>
    <row r="887" spans="1:13" hidden="1" x14ac:dyDescent="0.2">
      <c r="A887" s="97"/>
      <c r="B887" s="102"/>
      <c r="C887" s="101"/>
      <c r="D887" s="101"/>
      <c r="E887" s="101"/>
      <c r="F887" s="6"/>
      <c r="G887" s="6"/>
      <c r="H887" s="6"/>
      <c r="I887" s="105"/>
      <c r="J887" s="105"/>
      <c r="K887" s="105"/>
      <c r="L887" s="6"/>
      <c r="M887" s="6"/>
    </row>
    <row r="888" spans="1:13" hidden="1" x14ac:dyDescent="0.2">
      <c r="A888" s="97"/>
      <c r="B888" s="102"/>
      <c r="C888" s="101"/>
      <c r="D888" s="101"/>
      <c r="E888" s="101"/>
      <c r="F888" s="6"/>
      <c r="G888" s="6"/>
      <c r="H888" s="6"/>
      <c r="I888" s="105"/>
      <c r="J888" s="105"/>
      <c r="K888" s="105"/>
      <c r="L888" s="6"/>
      <c r="M888" s="6"/>
    </row>
    <row r="889" spans="1:13" hidden="1" x14ac:dyDescent="0.2">
      <c r="A889" s="97"/>
      <c r="B889" s="102"/>
      <c r="C889" s="101"/>
      <c r="D889" s="101"/>
      <c r="E889" s="101"/>
      <c r="F889" s="6"/>
      <c r="G889" s="6"/>
      <c r="H889" s="6"/>
      <c r="I889" s="105"/>
      <c r="J889" s="105"/>
      <c r="K889" s="105"/>
      <c r="L889" s="6"/>
      <c r="M889" s="6"/>
    </row>
    <row r="890" spans="1:13" hidden="1" x14ac:dyDescent="0.2">
      <c r="A890" s="97"/>
      <c r="B890" s="102"/>
      <c r="C890" s="101"/>
      <c r="D890" s="101"/>
      <c r="E890" s="101"/>
      <c r="F890" s="6"/>
      <c r="G890" s="6"/>
      <c r="H890" s="6"/>
      <c r="I890" s="105"/>
      <c r="J890" s="105"/>
      <c r="K890" s="105"/>
      <c r="L890" s="6"/>
      <c r="M890" s="6"/>
    </row>
    <row r="891" spans="1:13" hidden="1" x14ac:dyDescent="0.2">
      <c r="A891" s="97"/>
      <c r="B891" s="102"/>
      <c r="C891" s="101"/>
      <c r="D891" s="101"/>
      <c r="E891" s="101"/>
      <c r="F891" s="6"/>
      <c r="G891" s="6"/>
      <c r="H891" s="6"/>
      <c r="I891" s="105"/>
      <c r="J891" s="105"/>
      <c r="K891" s="105"/>
      <c r="L891" s="6"/>
      <c r="M891" s="6"/>
    </row>
    <row r="892" spans="1:13" hidden="1" x14ac:dyDescent="0.2">
      <c r="A892" s="97"/>
      <c r="B892" s="102"/>
      <c r="C892" s="101"/>
      <c r="D892" s="101"/>
      <c r="E892" s="101"/>
      <c r="F892" s="6"/>
      <c r="G892" s="6"/>
      <c r="H892" s="6"/>
      <c r="I892" s="105"/>
      <c r="J892" s="105"/>
      <c r="K892" s="105"/>
      <c r="L892" s="6"/>
      <c r="M892" s="6"/>
    </row>
    <row r="893" spans="1:13" hidden="1" x14ac:dyDescent="0.2">
      <c r="A893" s="97"/>
      <c r="B893" s="102"/>
      <c r="C893" s="101"/>
      <c r="D893" s="101"/>
      <c r="E893" s="101"/>
      <c r="F893" s="6"/>
      <c r="G893" s="6"/>
      <c r="H893" s="6"/>
      <c r="I893" s="105"/>
      <c r="J893" s="105"/>
      <c r="K893" s="105"/>
      <c r="L893" s="6"/>
      <c r="M893" s="6"/>
    </row>
    <row r="894" spans="1:13" hidden="1" x14ac:dyDescent="0.2">
      <c r="A894" s="97"/>
      <c r="B894" s="102"/>
      <c r="C894" s="101"/>
      <c r="D894" s="101"/>
      <c r="E894" s="101"/>
      <c r="F894" s="6"/>
      <c r="G894" s="6"/>
      <c r="H894" s="6"/>
      <c r="I894" s="105"/>
      <c r="J894" s="105"/>
      <c r="K894" s="105"/>
      <c r="L894" s="6"/>
      <c r="M894" s="6"/>
    </row>
    <row r="895" spans="1:13" hidden="1" x14ac:dyDescent="0.2">
      <c r="A895" s="97"/>
      <c r="B895" s="102"/>
      <c r="C895" s="100"/>
      <c r="D895" s="101"/>
      <c r="E895" s="101"/>
      <c r="F895" s="6"/>
      <c r="G895" s="6"/>
      <c r="H895" s="6"/>
      <c r="I895" s="105"/>
      <c r="J895" s="105"/>
      <c r="K895" s="105"/>
      <c r="L895" s="6"/>
      <c r="M895" s="6"/>
    </row>
    <row r="896" spans="1:13" hidden="1" x14ac:dyDescent="0.2">
      <c r="A896" s="97"/>
      <c r="B896" s="102"/>
      <c r="C896" s="100"/>
      <c r="D896" s="101"/>
      <c r="E896" s="101"/>
      <c r="F896" s="6"/>
      <c r="G896" s="6"/>
      <c r="H896" s="6"/>
      <c r="I896" s="105"/>
      <c r="J896" s="105"/>
      <c r="K896" s="105"/>
      <c r="L896" s="6"/>
      <c r="M896" s="6"/>
    </row>
    <row r="897" spans="1:13" hidden="1" x14ac:dyDescent="0.2">
      <c r="A897" s="97"/>
      <c r="B897" s="102"/>
      <c r="C897" s="100"/>
      <c r="D897" s="101"/>
      <c r="E897" s="101"/>
      <c r="F897" s="6"/>
      <c r="G897" s="6"/>
      <c r="H897" s="6"/>
      <c r="I897" s="105"/>
      <c r="J897" s="105"/>
      <c r="K897" s="105"/>
      <c r="L897" s="6"/>
      <c r="M897" s="6"/>
    </row>
    <row r="898" spans="1:13" hidden="1" x14ac:dyDescent="0.2">
      <c r="A898" s="97"/>
      <c r="B898" s="102"/>
      <c r="C898" s="100"/>
      <c r="D898" s="101"/>
      <c r="E898" s="101"/>
      <c r="F898" s="6"/>
      <c r="G898" s="6"/>
      <c r="H898" s="6"/>
      <c r="I898" s="105"/>
      <c r="J898" s="105"/>
      <c r="K898" s="105"/>
      <c r="L898" s="6"/>
      <c r="M898" s="6"/>
    </row>
    <row r="899" spans="1:13" hidden="1" x14ac:dyDescent="0.2">
      <c r="A899" s="97"/>
      <c r="B899" s="102"/>
      <c r="C899" s="100"/>
      <c r="D899" s="101"/>
      <c r="E899" s="101"/>
      <c r="F899" s="6"/>
      <c r="G899" s="6"/>
      <c r="H899" s="6"/>
      <c r="I899" s="105"/>
      <c r="J899" s="105"/>
      <c r="K899" s="105"/>
      <c r="L899" s="6"/>
      <c r="M899" s="6"/>
    </row>
    <row r="900" spans="1:13" hidden="1" x14ac:dyDescent="0.2">
      <c r="A900" s="97"/>
      <c r="B900" s="102"/>
      <c r="C900" s="100"/>
      <c r="D900" s="101"/>
      <c r="E900" s="101"/>
      <c r="F900" s="6"/>
      <c r="G900" s="6"/>
      <c r="H900" s="6"/>
      <c r="I900" s="105"/>
      <c r="J900" s="105"/>
      <c r="K900" s="105"/>
      <c r="L900" s="6"/>
      <c r="M900" s="6"/>
    </row>
    <row r="901" spans="1:13" hidden="1" x14ac:dyDescent="0.2">
      <c r="A901" s="97"/>
      <c r="B901" s="102"/>
      <c r="C901" s="101"/>
      <c r="D901" s="101"/>
      <c r="E901" s="101"/>
      <c r="F901" s="6"/>
      <c r="G901" s="6"/>
      <c r="H901" s="6"/>
      <c r="I901" s="105"/>
      <c r="J901" s="105"/>
      <c r="K901" s="105"/>
      <c r="L901" s="6"/>
      <c r="M901" s="6"/>
    </row>
    <row r="902" spans="1:13" hidden="1" x14ac:dyDescent="0.2">
      <c r="A902" s="97"/>
      <c r="B902" s="102"/>
      <c r="C902" s="101"/>
      <c r="D902" s="101"/>
      <c r="E902" s="101"/>
      <c r="F902" s="6"/>
      <c r="G902" s="6"/>
      <c r="H902" s="6"/>
      <c r="I902" s="105"/>
      <c r="J902" s="105"/>
      <c r="K902" s="105"/>
      <c r="L902" s="6"/>
      <c r="M902" s="6"/>
    </row>
    <row r="903" spans="1:13" hidden="1" x14ac:dyDescent="0.2">
      <c r="A903" s="97"/>
      <c r="B903" s="102"/>
      <c r="C903" s="101"/>
      <c r="D903" s="101"/>
      <c r="E903" s="101"/>
      <c r="F903" s="6"/>
      <c r="G903" s="6"/>
      <c r="H903" s="6"/>
      <c r="I903" s="105"/>
      <c r="J903" s="105"/>
      <c r="K903" s="105"/>
      <c r="L903" s="6"/>
      <c r="M903" s="6"/>
    </row>
    <row r="904" spans="1:13" hidden="1" x14ac:dyDescent="0.2">
      <c r="A904" s="97"/>
      <c r="B904" s="102"/>
      <c r="C904" s="101"/>
      <c r="D904" s="101"/>
      <c r="E904" s="101"/>
      <c r="F904" s="6"/>
      <c r="G904" s="6"/>
      <c r="H904" s="6"/>
      <c r="I904" s="105"/>
      <c r="J904" s="105"/>
      <c r="K904" s="105"/>
      <c r="L904" s="6"/>
      <c r="M904" s="6"/>
    </row>
    <row r="905" spans="1:13" hidden="1" x14ac:dyDescent="0.2">
      <c r="A905" s="97"/>
      <c r="B905" s="102"/>
      <c r="C905" s="101"/>
      <c r="D905" s="101"/>
      <c r="E905" s="101"/>
      <c r="F905" s="6"/>
      <c r="G905" s="6"/>
      <c r="H905" s="6"/>
      <c r="I905" s="105"/>
      <c r="J905" s="105"/>
      <c r="K905" s="105"/>
      <c r="L905" s="6"/>
      <c r="M905" s="6"/>
    </row>
    <row r="906" spans="1:13" hidden="1" x14ac:dyDescent="0.2">
      <c r="A906" s="97"/>
      <c r="B906" s="102"/>
      <c r="C906" s="101"/>
      <c r="D906" s="101"/>
      <c r="E906" s="101"/>
      <c r="F906" s="6"/>
      <c r="G906" s="6"/>
      <c r="H906" s="6"/>
      <c r="I906" s="105"/>
      <c r="J906" s="105"/>
      <c r="K906" s="105"/>
      <c r="L906" s="6"/>
      <c r="M906" s="6"/>
    </row>
    <row r="907" spans="1:13" hidden="1" x14ac:dyDescent="0.2">
      <c r="A907" s="97"/>
      <c r="B907" s="102"/>
      <c r="C907" s="101"/>
      <c r="D907" s="101"/>
      <c r="E907" s="101"/>
      <c r="F907" s="6"/>
      <c r="G907" s="6"/>
      <c r="H907" s="6"/>
      <c r="I907" s="105"/>
      <c r="J907" s="105"/>
      <c r="K907" s="105"/>
      <c r="L907" s="6"/>
      <c r="M907" s="6"/>
    </row>
    <row r="908" spans="1:13" hidden="1" x14ac:dyDescent="0.2">
      <c r="A908" s="97"/>
      <c r="B908" s="102"/>
      <c r="C908" s="101"/>
      <c r="D908" s="101"/>
      <c r="E908" s="101"/>
      <c r="F908" s="6"/>
      <c r="G908" s="6"/>
      <c r="H908" s="6"/>
      <c r="I908" s="105"/>
      <c r="J908" s="105"/>
      <c r="K908" s="105"/>
      <c r="L908" s="6"/>
      <c r="M908" s="6"/>
    </row>
    <row r="909" spans="1:13" hidden="1" x14ac:dyDescent="0.2">
      <c r="A909" s="97"/>
      <c r="B909" s="102"/>
      <c r="C909" s="100"/>
      <c r="D909" s="101"/>
      <c r="E909" s="101"/>
      <c r="F909" s="6"/>
      <c r="G909" s="6"/>
      <c r="H909" s="6"/>
      <c r="I909" s="105"/>
      <c r="J909" s="105"/>
      <c r="K909" s="105"/>
      <c r="L909" s="6"/>
      <c r="M909" s="6"/>
    </row>
    <row r="910" spans="1:13" hidden="1" x14ac:dyDescent="0.2">
      <c r="A910" s="97"/>
      <c r="B910" s="102"/>
      <c r="C910" s="100"/>
      <c r="D910" s="101"/>
      <c r="E910" s="101"/>
      <c r="F910" s="6"/>
      <c r="G910" s="6"/>
      <c r="H910" s="6"/>
      <c r="I910" s="105"/>
      <c r="J910" s="105"/>
      <c r="K910" s="105"/>
      <c r="L910" s="6"/>
      <c r="M910" s="6"/>
    </row>
    <row r="911" spans="1:13" hidden="1" x14ac:dyDescent="0.2">
      <c r="A911" s="97"/>
      <c r="B911" s="102"/>
      <c r="C911" s="100"/>
      <c r="D911" s="101"/>
      <c r="E911" s="101"/>
      <c r="F911" s="6"/>
      <c r="G911" s="6"/>
      <c r="H911" s="6"/>
      <c r="I911" s="105"/>
      <c r="J911" s="105"/>
      <c r="K911" s="105"/>
      <c r="L911" s="6"/>
      <c r="M911" s="6"/>
    </row>
    <row r="912" spans="1:13" hidden="1" x14ac:dyDescent="0.2">
      <c r="A912" s="97"/>
      <c r="B912" s="102"/>
      <c r="C912" s="100"/>
      <c r="D912" s="101"/>
      <c r="E912" s="101"/>
      <c r="F912" s="6"/>
      <c r="G912" s="6"/>
      <c r="H912" s="6"/>
      <c r="I912" s="105"/>
      <c r="J912" s="105"/>
      <c r="K912" s="105"/>
      <c r="L912" s="6"/>
      <c r="M912" s="6"/>
    </row>
    <row r="913" spans="1:13" hidden="1" x14ac:dyDescent="0.2">
      <c r="A913" s="97"/>
      <c r="B913" s="102"/>
      <c r="C913" s="100"/>
      <c r="D913" s="101"/>
      <c r="E913" s="101"/>
      <c r="F913" s="6"/>
      <c r="G913" s="6"/>
      <c r="H913" s="6"/>
      <c r="I913" s="105"/>
      <c r="J913" s="105"/>
      <c r="K913" s="105"/>
      <c r="L913" s="6"/>
      <c r="M913" s="6"/>
    </row>
    <row r="914" spans="1:13" hidden="1" x14ac:dyDescent="0.2">
      <c r="A914" s="97"/>
      <c r="B914" s="102"/>
      <c r="C914" s="100"/>
      <c r="D914" s="101"/>
      <c r="E914" s="101"/>
      <c r="F914" s="6"/>
      <c r="G914" s="6"/>
      <c r="H914" s="6"/>
      <c r="I914" s="105"/>
      <c r="J914" s="105"/>
      <c r="K914" s="105"/>
      <c r="L914" s="6"/>
      <c r="M914" s="6"/>
    </row>
    <row r="915" spans="1:13" hidden="1" x14ac:dyDescent="0.2">
      <c r="A915" s="97"/>
      <c r="B915" s="102"/>
      <c r="C915" s="101"/>
      <c r="D915" s="101"/>
      <c r="E915" s="101"/>
      <c r="F915" s="6"/>
      <c r="G915" s="6"/>
      <c r="H915" s="6"/>
      <c r="I915" s="105"/>
      <c r="J915" s="105"/>
      <c r="K915" s="105"/>
      <c r="L915" s="6"/>
      <c r="M915" s="6"/>
    </row>
    <row r="916" spans="1:13" hidden="1" x14ac:dyDescent="0.2">
      <c r="A916" s="97"/>
      <c r="B916" s="102"/>
      <c r="C916" s="101"/>
      <c r="D916" s="101"/>
      <c r="E916" s="101"/>
      <c r="F916" s="6"/>
      <c r="G916" s="6"/>
      <c r="H916" s="6"/>
      <c r="I916" s="105"/>
      <c r="J916" s="105"/>
      <c r="K916" s="105"/>
      <c r="L916" s="6"/>
      <c r="M916" s="6"/>
    </row>
    <row r="917" spans="1:13" hidden="1" x14ac:dyDescent="0.2">
      <c r="A917" s="97"/>
      <c r="B917" s="102"/>
      <c r="C917" s="101"/>
      <c r="D917" s="101"/>
      <c r="E917" s="101"/>
      <c r="F917" s="6"/>
      <c r="G917" s="6"/>
      <c r="H917" s="6"/>
      <c r="I917" s="105"/>
      <c r="J917" s="105"/>
      <c r="K917" s="105"/>
      <c r="L917" s="6"/>
      <c r="M917" s="6"/>
    </row>
    <row r="918" spans="1:13" hidden="1" x14ac:dyDescent="0.2">
      <c r="A918" s="97"/>
      <c r="B918" s="102"/>
      <c r="C918" s="101"/>
      <c r="D918" s="101"/>
      <c r="E918" s="101"/>
      <c r="F918" s="6"/>
      <c r="G918" s="6"/>
      <c r="H918" s="6"/>
      <c r="I918" s="105"/>
      <c r="J918" s="105"/>
      <c r="K918" s="105"/>
      <c r="L918" s="6"/>
      <c r="M918" s="6"/>
    </row>
    <row r="919" spans="1:13" hidden="1" x14ac:dyDescent="0.2">
      <c r="A919" s="97"/>
      <c r="B919" s="102"/>
      <c r="C919" s="101"/>
      <c r="D919" s="101"/>
      <c r="E919" s="101"/>
      <c r="F919" s="6"/>
      <c r="G919" s="6"/>
      <c r="H919" s="6"/>
      <c r="I919" s="105"/>
      <c r="J919" s="105"/>
      <c r="K919" s="105"/>
      <c r="L919" s="6"/>
      <c r="M919" s="6"/>
    </row>
    <row r="920" spans="1:13" hidden="1" x14ac:dyDescent="0.2">
      <c r="A920" s="97"/>
      <c r="B920" s="102"/>
      <c r="C920" s="101"/>
      <c r="D920" s="101"/>
      <c r="E920" s="101"/>
      <c r="F920" s="6"/>
      <c r="G920" s="6"/>
      <c r="H920" s="6"/>
      <c r="I920" s="105"/>
      <c r="J920" s="105"/>
      <c r="K920" s="105"/>
      <c r="L920" s="6"/>
      <c r="M920" s="6"/>
    </row>
    <row r="921" spans="1:13" hidden="1" x14ac:dyDescent="0.2">
      <c r="A921" s="97"/>
      <c r="B921" s="102"/>
      <c r="C921" s="101"/>
      <c r="D921" s="101"/>
      <c r="E921" s="101"/>
      <c r="F921" s="6"/>
      <c r="G921" s="6"/>
      <c r="H921" s="6"/>
      <c r="I921" s="105"/>
      <c r="J921" s="105"/>
      <c r="K921" s="105"/>
      <c r="L921" s="6"/>
      <c r="M921" s="6"/>
    </row>
    <row r="922" spans="1:13" hidden="1" x14ac:dyDescent="0.2">
      <c r="A922" s="97"/>
      <c r="B922" s="102"/>
      <c r="C922" s="101"/>
      <c r="D922" s="101"/>
      <c r="E922" s="101"/>
      <c r="F922" s="6"/>
      <c r="G922" s="6"/>
      <c r="H922" s="6"/>
      <c r="I922" s="105"/>
      <c r="J922" s="105"/>
      <c r="K922" s="105"/>
      <c r="L922" s="6"/>
      <c r="M922" s="6"/>
    </row>
    <row r="923" spans="1:13" hidden="1" x14ac:dyDescent="0.2">
      <c r="A923" s="97"/>
      <c r="B923" s="102"/>
      <c r="C923" s="100"/>
      <c r="D923" s="101"/>
      <c r="E923" s="101"/>
      <c r="F923" s="6"/>
      <c r="G923" s="6"/>
      <c r="H923" s="6"/>
      <c r="I923" s="105"/>
      <c r="J923" s="105"/>
      <c r="K923" s="105"/>
      <c r="L923" s="6"/>
      <c r="M923" s="6"/>
    </row>
    <row r="924" spans="1:13" hidden="1" x14ac:dyDescent="0.2">
      <c r="A924" s="97"/>
      <c r="B924" s="102"/>
      <c r="C924" s="100"/>
      <c r="D924" s="101"/>
      <c r="E924" s="101"/>
      <c r="F924" s="6"/>
      <c r="G924" s="6"/>
      <c r="H924" s="6"/>
      <c r="I924" s="105"/>
      <c r="J924" s="105"/>
      <c r="K924" s="105"/>
      <c r="L924" s="6"/>
      <c r="M924" s="6"/>
    </row>
    <row r="925" spans="1:13" hidden="1" x14ac:dyDescent="0.2">
      <c r="A925" s="97"/>
      <c r="B925" s="102"/>
      <c r="C925" s="100"/>
      <c r="D925" s="101"/>
      <c r="E925" s="101"/>
      <c r="F925" s="6"/>
      <c r="G925" s="6"/>
      <c r="H925" s="6"/>
      <c r="I925" s="105"/>
      <c r="J925" s="105"/>
      <c r="K925" s="105"/>
      <c r="L925" s="6"/>
      <c r="M925" s="6"/>
    </row>
    <row r="926" spans="1:13" hidden="1" x14ac:dyDescent="0.2">
      <c r="A926" s="97"/>
      <c r="B926" s="102"/>
      <c r="C926" s="100"/>
      <c r="D926" s="101"/>
      <c r="E926" s="101"/>
      <c r="F926" s="6"/>
      <c r="G926" s="6"/>
      <c r="H926" s="6"/>
      <c r="I926" s="105"/>
      <c r="J926" s="105"/>
      <c r="K926" s="105"/>
      <c r="L926" s="6"/>
      <c r="M926" s="6"/>
    </row>
    <row r="927" spans="1:13" hidden="1" x14ac:dyDescent="0.2">
      <c r="A927" s="97"/>
      <c r="B927" s="102"/>
      <c r="C927" s="100"/>
      <c r="D927" s="101"/>
      <c r="E927" s="101"/>
      <c r="F927" s="6"/>
      <c r="G927" s="6"/>
      <c r="H927" s="6"/>
      <c r="I927" s="105"/>
      <c r="J927" s="105"/>
      <c r="K927" s="105"/>
      <c r="L927" s="6"/>
      <c r="M927" s="6"/>
    </row>
    <row r="928" spans="1:13" hidden="1" x14ac:dyDescent="0.2">
      <c r="A928" s="97"/>
      <c r="B928" s="102"/>
      <c r="C928" s="100"/>
      <c r="D928" s="101"/>
      <c r="E928" s="101"/>
      <c r="F928" s="6"/>
      <c r="G928" s="6"/>
      <c r="H928" s="6"/>
      <c r="I928" s="105"/>
      <c r="J928" s="105"/>
      <c r="K928" s="105"/>
      <c r="L928" s="6"/>
      <c r="M928" s="6"/>
    </row>
    <row r="929" spans="1:13" hidden="1" x14ac:dyDescent="0.2">
      <c r="A929" s="97"/>
      <c r="B929" s="102"/>
      <c r="C929" s="101"/>
      <c r="D929" s="101"/>
      <c r="E929" s="101"/>
      <c r="F929" s="6"/>
      <c r="G929" s="6"/>
      <c r="H929" s="6"/>
      <c r="I929" s="105"/>
      <c r="J929" s="105"/>
      <c r="K929" s="105"/>
      <c r="L929" s="6"/>
      <c r="M929" s="6"/>
    </row>
    <row r="930" spans="1:13" hidden="1" x14ac:dyDescent="0.2">
      <c r="A930" s="97"/>
      <c r="B930" s="102"/>
      <c r="C930" s="101"/>
      <c r="D930" s="101"/>
      <c r="E930" s="101"/>
      <c r="F930" s="6"/>
      <c r="G930" s="6"/>
      <c r="H930" s="6"/>
      <c r="I930" s="105"/>
      <c r="J930" s="105"/>
      <c r="K930" s="105"/>
      <c r="L930" s="6"/>
      <c r="M930" s="6"/>
    </row>
    <row r="931" spans="1:13" hidden="1" x14ac:dyDescent="0.2">
      <c r="A931" s="97"/>
      <c r="B931" s="102"/>
      <c r="C931" s="101"/>
      <c r="D931" s="101"/>
      <c r="E931" s="101"/>
      <c r="F931" s="6"/>
      <c r="G931" s="6"/>
      <c r="H931" s="6"/>
      <c r="I931" s="105"/>
      <c r="J931" s="105"/>
      <c r="K931" s="105"/>
      <c r="L931" s="6"/>
      <c r="M931" s="6"/>
    </row>
    <row r="932" spans="1:13" hidden="1" x14ac:dyDescent="0.2">
      <c r="A932" s="97"/>
      <c r="B932" s="102"/>
      <c r="C932" s="101"/>
      <c r="D932" s="101"/>
      <c r="E932" s="101"/>
      <c r="F932" s="6"/>
      <c r="G932" s="6"/>
      <c r="H932" s="6"/>
      <c r="I932" s="105"/>
      <c r="J932" s="105"/>
      <c r="K932" s="105"/>
      <c r="L932" s="6"/>
      <c r="M932" s="6"/>
    </row>
    <row r="933" spans="1:13" hidden="1" x14ac:dyDescent="0.2">
      <c r="A933" s="97"/>
      <c r="B933" s="102"/>
      <c r="C933" s="101"/>
      <c r="D933" s="101"/>
      <c r="E933" s="101"/>
      <c r="F933" s="6"/>
      <c r="G933" s="6"/>
      <c r="H933" s="6"/>
      <c r="I933" s="105"/>
      <c r="J933" s="105"/>
      <c r="K933" s="105"/>
      <c r="L933" s="6"/>
      <c r="M933" s="6"/>
    </row>
    <row r="934" spans="1:13" hidden="1" x14ac:dyDescent="0.2">
      <c r="A934" s="97"/>
      <c r="B934" s="102"/>
      <c r="C934" s="101"/>
      <c r="D934" s="101"/>
      <c r="E934" s="101"/>
      <c r="F934" s="6"/>
      <c r="G934" s="6"/>
      <c r="H934" s="6"/>
      <c r="I934" s="105"/>
      <c r="J934" s="105"/>
      <c r="K934" s="105"/>
      <c r="L934" s="6"/>
      <c r="M934" s="6"/>
    </row>
    <row r="935" spans="1:13" hidden="1" x14ac:dyDescent="0.2">
      <c r="A935" s="97"/>
      <c r="B935" s="102"/>
      <c r="C935" s="101"/>
      <c r="D935" s="101"/>
      <c r="E935" s="101"/>
      <c r="F935" s="6"/>
      <c r="G935" s="6"/>
      <c r="H935" s="6"/>
      <c r="I935" s="105"/>
      <c r="J935" s="105"/>
      <c r="K935" s="105"/>
      <c r="L935" s="6"/>
      <c r="M935" s="6"/>
    </row>
    <row r="936" spans="1:13" hidden="1" x14ac:dyDescent="0.2">
      <c r="A936" s="97"/>
      <c r="B936" s="102"/>
      <c r="C936" s="101"/>
      <c r="D936" s="101"/>
      <c r="E936" s="101"/>
      <c r="F936" s="6"/>
      <c r="G936" s="6"/>
      <c r="H936" s="6"/>
      <c r="I936" s="105"/>
      <c r="J936" s="105"/>
      <c r="K936" s="105"/>
      <c r="L936" s="6"/>
      <c r="M936" s="6"/>
    </row>
    <row r="937" spans="1:13" hidden="1" x14ac:dyDescent="0.2">
      <c r="A937" s="97"/>
      <c r="B937" s="102"/>
      <c r="C937" s="100"/>
      <c r="D937" s="101"/>
      <c r="E937" s="101"/>
      <c r="F937" s="6"/>
      <c r="G937" s="6"/>
      <c r="H937" s="6"/>
      <c r="I937" s="105"/>
      <c r="J937" s="105"/>
      <c r="K937" s="105"/>
      <c r="L937" s="6"/>
      <c r="M937" s="6"/>
    </row>
    <row r="938" spans="1:13" hidden="1" x14ac:dyDescent="0.2">
      <c r="A938" s="97"/>
      <c r="B938" s="102"/>
      <c r="C938" s="100"/>
      <c r="D938" s="101"/>
      <c r="E938" s="101"/>
      <c r="F938" s="6"/>
      <c r="G938" s="6"/>
      <c r="H938" s="6"/>
      <c r="I938" s="105"/>
      <c r="J938" s="105"/>
      <c r="K938" s="105"/>
      <c r="L938" s="6"/>
      <c r="M938" s="6"/>
    </row>
    <row r="939" spans="1:13" hidden="1" x14ac:dyDescent="0.2">
      <c r="A939" s="97"/>
      <c r="B939" s="102"/>
      <c r="C939" s="100"/>
      <c r="D939" s="101"/>
      <c r="E939" s="101"/>
      <c r="F939" s="6"/>
      <c r="G939" s="6"/>
      <c r="H939" s="6"/>
      <c r="I939" s="105"/>
      <c r="J939" s="105"/>
      <c r="K939" s="105"/>
      <c r="L939" s="6"/>
      <c r="M939" s="6"/>
    </row>
    <row r="940" spans="1:13" hidden="1" x14ac:dyDescent="0.2">
      <c r="A940" s="97"/>
      <c r="B940" s="102"/>
      <c r="C940" s="100"/>
      <c r="D940" s="101"/>
      <c r="E940" s="101"/>
      <c r="F940" s="6"/>
      <c r="G940" s="6"/>
      <c r="H940" s="6"/>
      <c r="I940" s="105"/>
      <c r="J940" s="105"/>
      <c r="K940" s="105"/>
      <c r="L940" s="6"/>
      <c r="M940" s="6"/>
    </row>
    <row r="941" spans="1:13" hidden="1" x14ac:dyDescent="0.2">
      <c r="A941" s="97"/>
      <c r="B941" s="102"/>
      <c r="C941" s="100"/>
      <c r="D941" s="101"/>
      <c r="E941" s="101"/>
      <c r="F941" s="6"/>
      <c r="G941" s="6"/>
      <c r="H941" s="6"/>
      <c r="I941" s="105"/>
      <c r="J941" s="105"/>
      <c r="K941" s="105"/>
      <c r="L941" s="6"/>
      <c r="M941" s="6"/>
    </row>
    <row r="942" spans="1:13" hidden="1" x14ac:dyDescent="0.2">
      <c r="A942" s="97"/>
      <c r="B942" s="102"/>
      <c r="C942" s="100"/>
      <c r="D942" s="101"/>
      <c r="E942" s="101"/>
      <c r="F942" s="6"/>
      <c r="G942" s="6"/>
      <c r="H942" s="6"/>
      <c r="I942" s="105"/>
      <c r="J942" s="105"/>
      <c r="K942" s="105"/>
      <c r="L942" s="6"/>
      <c r="M942" s="6"/>
    </row>
    <row r="943" spans="1:13" hidden="1" x14ac:dyDescent="0.2">
      <c r="A943" s="97"/>
      <c r="B943" s="102"/>
      <c r="C943" s="101"/>
      <c r="D943" s="101"/>
      <c r="E943" s="101"/>
      <c r="F943" s="6"/>
      <c r="G943" s="6"/>
      <c r="H943" s="6"/>
      <c r="I943" s="105"/>
      <c r="J943" s="105"/>
      <c r="K943" s="105"/>
      <c r="L943" s="6"/>
      <c r="M943" s="6"/>
    </row>
    <row r="944" spans="1:13" hidden="1" x14ac:dyDescent="0.2">
      <c r="A944" s="97"/>
      <c r="B944" s="102"/>
      <c r="C944" s="101"/>
      <c r="D944" s="101"/>
      <c r="E944" s="101"/>
      <c r="F944" s="6"/>
      <c r="G944" s="6"/>
      <c r="H944" s="6"/>
      <c r="I944" s="105"/>
      <c r="J944" s="105"/>
      <c r="K944" s="105"/>
      <c r="L944" s="6"/>
      <c r="M944" s="6"/>
    </row>
    <row r="945" spans="1:13" hidden="1" x14ac:dyDescent="0.2">
      <c r="A945" s="97"/>
      <c r="B945" s="102"/>
      <c r="C945" s="101"/>
      <c r="D945" s="101"/>
      <c r="E945" s="101"/>
      <c r="F945" s="6"/>
      <c r="G945" s="6"/>
      <c r="H945" s="6"/>
      <c r="I945" s="105"/>
      <c r="J945" s="105"/>
      <c r="K945" s="105"/>
      <c r="L945" s="6"/>
      <c r="M945" s="6"/>
    </row>
    <row r="946" spans="1:13" hidden="1" x14ac:dyDescent="0.2">
      <c r="A946" s="97"/>
      <c r="B946" s="102"/>
      <c r="C946" s="101"/>
      <c r="D946" s="101"/>
      <c r="E946" s="101"/>
      <c r="F946" s="6"/>
      <c r="G946" s="6"/>
      <c r="H946" s="6"/>
      <c r="I946" s="105"/>
      <c r="J946" s="105"/>
      <c r="K946" s="105"/>
      <c r="L946" s="6"/>
      <c r="M946" s="6"/>
    </row>
    <row r="947" spans="1:13" hidden="1" x14ac:dyDescent="0.2">
      <c r="A947" s="97"/>
      <c r="B947" s="102"/>
      <c r="C947" s="101"/>
      <c r="D947" s="101"/>
      <c r="E947" s="101"/>
      <c r="F947" s="6"/>
      <c r="G947" s="6"/>
      <c r="H947" s="6"/>
      <c r="I947" s="105"/>
      <c r="J947" s="105"/>
      <c r="K947" s="105"/>
      <c r="L947" s="6"/>
      <c r="M947" s="6"/>
    </row>
    <row r="948" spans="1:13" hidden="1" x14ac:dyDescent="0.2">
      <c r="A948" s="97"/>
      <c r="B948" s="102"/>
      <c r="C948" s="101"/>
      <c r="D948" s="101"/>
      <c r="E948" s="101"/>
      <c r="F948" s="6"/>
      <c r="G948" s="6"/>
      <c r="H948" s="6"/>
      <c r="I948" s="105"/>
      <c r="J948" s="105"/>
      <c r="K948" s="105"/>
      <c r="L948" s="6"/>
      <c r="M948" s="6"/>
    </row>
    <row r="949" spans="1:13" hidden="1" x14ac:dyDescent="0.2">
      <c r="A949" s="97"/>
      <c r="B949" s="102"/>
      <c r="C949" s="101"/>
      <c r="D949" s="101"/>
      <c r="E949" s="101"/>
      <c r="F949" s="6"/>
      <c r="G949" s="6"/>
      <c r="H949" s="6"/>
      <c r="I949" s="105"/>
      <c r="J949" s="105"/>
      <c r="K949" s="105"/>
      <c r="L949" s="6"/>
      <c r="M949" s="6"/>
    </row>
    <row r="950" spans="1:13" hidden="1" x14ac:dyDescent="0.2">
      <c r="A950" s="97"/>
      <c r="B950" s="102"/>
      <c r="C950" s="101"/>
      <c r="D950" s="101"/>
      <c r="E950" s="101"/>
      <c r="F950" s="6"/>
      <c r="G950" s="6"/>
      <c r="H950" s="6"/>
      <c r="I950" s="105"/>
      <c r="J950" s="105"/>
      <c r="K950" s="105"/>
      <c r="L950" s="6"/>
      <c r="M950" s="6"/>
    </row>
    <row r="951" spans="1:13" hidden="1" x14ac:dyDescent="0.2">
      <c r="A951" s="97"/>
      <c r="B951" s="102"/>
      <c r="C951" s="100"/>
      <c r="D951" s="101"/>
      <c r="E951" s="101"/>
      <c r="F951" s="6"/>
      <c r="G951" s="6"/>
      <c r="H951" s="6"/>
      <c r="I951" s="105"/>
      <c r="J951" s="105"/>
      <c r="K951" s="105"/>
      <c r="L951" s="6"/>
      <c r="M951" s="6"/>
    </row>
    <row r="952" spans="1:13" hidden="1" x14ac:dyDescent="0.2">
      <c r="A952" s="97"/>
      <c r="B952" s="102"/>
      <c r="C952" s="100"/>
      <c r="D952" s="101"/>
      <c r="E952" s="101"/>
      <c r="F952" s="6"/>
      <c r="G952" s="6"/>
      <c r="H952" s="6"/>
      <c r="I952" s="105"/>
      <c r="J952" s="105"/>
      <c r="K952" s="105"/>
      <c r="L952" s="6"/>
      <c r="M952" s="6"/>
    </row>
    <row r="953" spans="1:13" hidden="1" x14ac:dyDescent="0.2">
      <c r="A953" s="97"/>
      <c r="B953" s="102"/>
      <c r="C953" s="100"/>
      <c r="D953" s="101"/>
      <c r="E953" s="101"/>
      <c r="F953" s="6"/>
      <c r="G953" s="6"/>
      <c r="H953" s="6"/>
      <c r="I953" s="105"/>
      <c r="J953" s="105"/>
      <c r="K953" s="105"/>
      <c r="L953" s="6"/>
      <c r="M953" s="6"/>
    </row>
    <row r="954" spans="1:13" hidden="1" x14ac:dyDescent="0.2">
      <c r="A954" s="97"/>
      <c r="B954" s="102"/>
      <c r="C954" s="100"/>
      <c r="D954" s="101"/>
      <c r="E954" s="101"/>
      <c r="F954" s="6"/>
      <c r="G954" s="6"/>
      <c r="H954" s="6"/>
      <c r="I954" s="105"/>
      <c r="J954" s="105"/>
      <c r="K954" s="105"/>
      <c r="L954" s="6"/>
      <c r="M954" s="6"/>
    </row>
    <row r="955" spans="1:13" hidden="1" x14ac:dyDescent="0.2">
      <c r="A955" s="97"/>
      <c r="B955" s="102"/>
      <c r="C955" s="100"/>
      <c r="D955" s="101"/>
      <c r="E955" s="101"/>
      <c r="F955" s="6"/>
      <c r="G955" s="6"/>
      <c r="H955" s="6"/>
      <c r="I955" s="105"/>
      <c r="J955" s="105"/>
      <c r="K955" s="105"/>
      <c r="L955" s="6"/>
      <c r="M955" s="6"/>
    </row>
    <row r="956" spans="1:13" hidden="1" x14ac:dyDescent="0.2">
      <c r="A956" s="97"/>
      <c r="B956" s="102"/>
      <c r="C956" s="100"/>
      <c r="D956" s="101"/>
      <c r="E956" s="101"/>
      <c r="F956" s="6"/>
      <c r="G956" s="6"/>
      <c r="H956" s="6"/>
      <c r="I956" s="105"/>
      <c r="J956" s="105"/>
      <c r="K956" s="105"/>
      <c r="L956" s="6"/>
      <c r="M956" s="6"/>
    </row>
    <row r="957" spans="1:13" hidden="1" x14ac:dyDescent="0.2">
      <c r="A957" s="97"/>
      <c r="B957" s="102"/>
      <c r="C957" s="101"/>
      <c r="D957" s="101"/>
      <c r="E957" s="101"/>
      <c r="F957" s="6"/>
      <c r="G957" s="6"/>
      <c r="H957" s="6"/>
      <c r="I957" s="105"/>
      <c r="J957" s="105"/>
      <c r="K957" s="105"/>
      <c r="L957" s="6"/>
      <c r="M957" s="6"/>
    </row>
    <row r="958" spans="1:13" hidden="1" x14ac:dyDescent="0.2">
      <c r="A958" s="97"/>
      <c r="B958" s="102"/>
      <c r="C958" s="101"/>
      <c r="D958" s="101"/>
      <c r="E958" s="101"/>
      <c r="F958" s="6"/>
      <c r="G958" s="6"/>
      <c r="H958" s="6"/>
      <c r="I958" s="105"/>
      <c r="J958" s="105"/>
      <c r="K958" s="105"/>
      <c r="L958" s="6"/>
      <c r="M958" s="6"/>
    </row>
    <row r="959" spans="1:13" hidden="1" x14ac:dyDescent="0.2">
      <c r="A959" s="97"/>
      <c r="B959" s="102"/>
      <c r="C959" s="101"/>
      <c r="D959" s="101"/>
      <c r="E959" s="101"/>
      <c r="F959" s="6"/>
      <c r="G959" s="6"/>
      <c r="H959" s="6"/>
      <c r="I959" s="105"/>
      <c r="J959" s="105"/>
      <c r="K959" s="105"/>
      <c r="L959" s="6"/>
      <c r="M959" s="6"/>
    </row>
    <row r="960" spans="1:13" hidden="1" x14ac:dyDescent="0.2">
      <c r="A960" s="97"/>
      <c r="B960" s="102"/>
      <c r="C960" s="101"/>
      <c r="D960" s="101"/>
      <c r="E960" s="101"/>
      <c r="F960" s="6"/>
      <c r="G960" s="6"/>
      <c r="H960" s="6"/>
      <c r="I960" s="105"/>
      <c r="J960" s="105"/>
      <c r="K960" s="105"/>
      <c r="L960" s="6"/>
      <c r="M960" s="6"/>
    </row>
    <row r="961" spans="1:13" hidden="1" x14ac:dyDescent="0.2">
      <c r="A961" s="97"/>
      <c r="B961" s="102"/>
      <c r="C961" s="101"/>
      <c r="D961" s="101"/>
      <c r="E961" s="101"/>
      <c r="F961" s="6"/>
      <c r="G961" s="6"/>
      <c r="H961" s="6"/>
      <c r="I961" s="105"/>
      <c r="J961" s="105"/>
      <c r="K961" s="105"/>
      <c r="L961" s="6"/>
      <c r="M961" s="6"/>
    </row>
    <row r="962" spans="1:13" hidden="1" x14ac:dyDescent="0.2">
      <c r="A962" s="97"/>
      <c r="B962" s="102"/>
      <c r="C962" s="101"/>
      <c r="D962" s="101"/>
      <c r="E962" s="101"/>
      <c r="F962" s="6"/>
      <c r="G962" s="6"/>
      <c r="H962" s="6"/>
      <c r="I962" s="105"/>
      <c r="J962" s="105"/>
      <c r="K962" s="105"/>
      <c r="L962" s="6"/>
      <c r="M962" s="6"/>
    </row>
    <row r="963" spans="1:13" hidden="1" x14ac:dyDescent="0.2">
      <c r="A963" s="97"/>
      <c r="B963" s="102"/>
      <c r="C963" s="101"/>
      <c r="D963" s="101"/>
      <c r="E963" s="101"/>
      <c r="F963" s="6"/>
      <c r="G963" s="6"/>
      <c r="H963" s="6"/>
      <c r="I963" s="105"/>
      <c r="J963" s="105"/>
      <c r="K963" s="105"/>
      <c r="L963" s="6"/>
      <c r="M963" s="6"/>
    </row>
    <row r="964" spans="1:13" hidden="1" x14ac:dyDescent="0.2">
      <c r="A964" s="97"/>
      <c r="B964" s="102"/>
      <c r="C964" s="101"/>
      <c r="D964" s="101"/>
      <c r="E964" s="101"/>
      <c r="F964" s="6"/>
      <c r="G964" s="6"/>
      <c r="H964" s="6"/>
      <c r="I964" s="105"/>
      <c r="J964" s="105"/>
      <c r="K964" s="105"/>
      <c r="L964" s="6"/>
      <c r="M964" s="6"/>
    </row>
    <row r="965" spans="1:13" hidden="1" x14ac:dyDescent="0.2">
      <c r="A965" s="97"/>
      <c r="B965" s="111"/>
      <c r="C965" s="112"/>
      <c r="D965" s="112"/>
      <c r="E965" s="112"/>
      <c r="F965" s="111"/>
      <c r="G965" s="111"/>
      <c r="H965" s="111"/>
      <c r="I965" s="105"/>
      <c r="J965" s="246"/>
      <c r="K965" s="246"/>
    </row>
    <row r="966" spans="1:13" hidden="1" x14ac:dyDescent="0.2">
      <c r="A966" s="97"/>
      <c r="B966" s="111"/>
      <c r="C966" s="112"/>
      <c r="D966" s="112"/>
      <c r="E966" s="112"/>
      <c r="F966" s="111"/>
      <c r="G966" s="111"/>
      <c r="H966" s="111"/>
      <c r="I966" s="105"/>
      <c r="J966" s="246"/>
      <c r="K966" s="246"/>
    </row>
    <row r="967" spans="1:13" hidden="1" x14ac:dyDescent="0.2">
      <c r="A967" s="97"/>
      <c r="B967" s="111"/>
      <c r="C967" s="112"/>
      <c r="D967" s="112"/>
      <c r="E967" s="112"/>
      <c r="F967" s="111"/>
      <c r="G967" s="111"/>
      <c r="H967" s="111"/>
      <c r="I967" s="105"/>
      <c r="J967" s="246"/>
      <c r="K967" s="246"/>
    </row>
    <row r="968" spans="1:13" hidden="1" x14ac:dyDescent="0.2">
      <c r="A968" s="97"/>
      <c r="B968" s="111"/>
      <c r="C968" s="112"/>
      <c r="D968" s="112"/>
      <c r="E968" s="112"/>
      <c r="F968" s="111"/>
      <c r="G968" s="111"/>
      <c r="H968" s="111"/>
      <c r="I968" s="105"/>
      <c r="J968" s="246"/>
      <c r="K968" s="246"/>
    </row>
    <row r="969" spans="1:13" hidden="1" x14ac:dyDescent="0.2">
      <c r="A969" s="97"/>
      <c r="B969" s="111"/>
      <c r="C969" s="111"/>
      <c r="D969" s="111"/>
      <c r="E969" s="111"/>
      <c r="F969" s="111"/>
      <c r="G969" s="111"/>
      <c r="H969" s="111"/>
      <c r="I969" s="105"/>
      <c r="J969" s="246"/>
      <c r="K969" s="246"/>
    </row>
    <row r="970" spans="1:13" hidden="1" x14ac:dyDescent="0.2">
      <c r="A970" s="97"/>
      <c r="B970" s="111"/>
      <c r="C970" s="112"/>
      <c r="D970" s="112"/>
      <c r="E970" s="112"/>
      <c r="F970" s="111"/>
      <c r="G970" s="111"/>
      <c r="H970" s="111"/>
      <c r="I970" s="105"/>
      <c r="J970" s="246"/>
      <c r="K970" s="246"/>
    </row>
    <row r="971" spans="1:13" hidden="1" x14ac:dyDescent="0.2">
      <c r="A971" s="97"/>
      <c r="B971" s="111"/>
      <c r="C971" s="111"/>
      <c r="D971" s="111"/>
      <c r="E971" s="111"/>
      <c r="F971" s="111"/>
      <c r="G971" s="111"/>
      <c r="H971" s="111"/>
      <c r="I971" s="105"/>
      <c r="J971" s="246"/>
      <c r="K971" s="246"/>
    </row>
    <row r="972" spans="1:13" hidden="1" x14ac:dyDescent="0.2">
      <c r="A972" s="97"/>
      <c r="B972" s="111"/>
      <c r="C972" s="111"/>
      <c r="D972" s="111"/>
      <c r="E972" s="111"/>
      <c r="F972" s="111"/>
      <c r="G972" s="111"/>
      <c r="H972" s="111"/>
      <c r="I972" s="105"/>
      <c r="J972" s="246"/>
      <c r="K972" s="246"/>
    </row>
    <row r="973" spans="1:13" hidden="1" x14ac:dyDescent="0.2">
      <c r="A973" s="97"/>
      <c r="B973" s="111"/>
      <c r="C973" s="111"/>
      <c r="D973" s="111"/>
      <c r="E973" s="111"/>
      <c r="F973" s="111"/>
      <c r="G973" s="111"/>
      <c r="H973" s="111"/>
      <c r="I973" s="105"/>
      <c r="J973" s="246"/>
      <c r="K973" s="246"/>
    </row>
    <row r="974" spans="1:13" hidden="1" x14ac:dyDescent="0.2">
      <c r="A974" s="97"/>
      <c r="B974" s="111"/>
      <c r="C974" s="111"/>
      <c r="D974" s="111"/>
      <c r="E974" s="111"/>
      <c r="F974" s="111"/>
      <c r="G974" s="111"/>
      <c r="H974" s="111"/>
      <c r="I974" s="105"/>
      <c r="J974" s="246"/>
      <c r="K974" s="246"/>
    </row>
    <row r="975" spans="1:13" hidden="1" x14ac:dyDescent="0.2">
      <c r="A975" s="97"/>
      <c r="B975" s="111"/>
      <c r="C975" s="111"/>
      <c r="D975" s="111"/>
      <c r="E975" s="111"/>
      <c r="F975" s="111"/>
      <c r="G975" s="111"/>
      <c r="H975" s="111"/>
      <c r="I975" s="105"/>
      <c r="J975" s="246"/>
      <c r="K975" s="246"/>
    </row>
    <row r="976" spans="1:13" hidden="1" x14ac:dyDescent="0.2">
      <c r="A976" s="97"/>
      <c r="B976" s="111"/>
      <c r="C976" s="111"/>
      <c r="D976" s="111"/>
      <c r="E976" s="111"/>
      <c r="F976" s="111"/>
      <c r="G976" s="111"/>
      <c r="H976" s="111"/>
      <c r="I976" s="105"/>
      <c r="J976" s="246"/>
      <c r="K976" s="246"/>
    </row>
    <row r="977" spans="1:11" hidden="1" x14ac:dyDescent="0.2">
      <c r="A977" s="97"/>
      <c r="B977" s="111"/>
      <c r="C977" s="111"/>
      <c r="D977" s="111"/>
      <c r="E977" s="111"/>
      <c r="F977" s="111"/>
      <c r="G977" s="111"/>
      <c r="H977" s="111"/>
      <c r="I977" s="105"/>
      <c r="J977" s="246"/>
      <c r="K977" s="246"/>
    </row>
    <row r="978" spans="1:11" hidden="1" x14ac:dyDescent="0.2">
      <c r="A978" s="97"/>
      <c r="B978" s="111"/>
      <c r="C978" s="111"/>
      <c r="D978" s="111"/>
      <c r="E978" s="111"/>
      <c r="F978" s="111"/>
      <c r="G978" s="111"/>
      <c r="H978" s="111"/>
      <c r="I978" s="105"/>
      <c r="J978" s="246"/>
      <c r="K978" s="246"/>
    </row>
    <row r="979" spans="1:11" hidden="1" x14ac:dyDescent="0.2">
      <c r="A979" s="97"/>
      <c r="B979" s="111"/>
      <c r="C979" s="111"/>
      <c r="D979" s="111"/>
      <c r="E979" s="111"/>
      <c r="F979" s="111"/>
      <c r="G979" s="111"/>
      <c r="H979" s="111"/>
      <c r="I979" s="105"/>
      <c r="J979" s="246"/>
      <c r="K979" s="246"/>
    </row>
    <row r="980" spans="1:11" hidden="1" x14ac:dyDescent="0.2">
      <c r="B980" s="113"/>
      <c r="C980" s="113"/>
      <c r="D980" s="113"/>
      <c r="E980" s="113"/>
      <c r="F980" s="113"/>
      <c r="G980" s="113"/>
      <c r="H980" s="113"/>
    </row>
  </sheetData>
  <sheetProtection selectLockedCells="1"/>
  <mergeCells count="25">
    <mergeCell ref="B39:D39"/>
    <mergeCell ref="A41:A42"/>
    <mergeCell ref="H18:M18"/>
    <mergeCell ref="B40:M40"/>
    <mergeCell ref="A35:M35"/>
    <mergeCell ref="F20:G20"/>
    <mergeCell ref="H39:M39"/>
    <mergeCell ref="B21:E21"/>
    <mergeCell ref="H20:M20"/>
    <mergeCell ref="H24:M24"/>
    <mergeCell ref="B20:E20"/>
    <mergeCell ref="F19:G19"/>
    <mergeCell ref="B41:M42"/>
    <mergeCell ref="F21:G21"/>
    <mergeCell ref="H21:M21"/>
    <mergeCell ref="A36:M38"/>
    <mergeCell ref="H30:M30"/>
    <mergeCell ref="B11:C11"/>
    <mergeCell ref="H27:M27"/>
    <mergeCell ref="B7:C7"/>
    <mergeCell ref="B14:E14"/>
    <mergeCell ref="H19:M19"/>
    <mergeCell ref="B19:E19"/>
    <mergeCell ref="F18:G18"/>
    <mergeCell ref="B18:E18"/>
  </mergeCells>
  <phoneticPr fontId="0" type="noConversion"/>
  <hyperlinks>
    <hyperlink ref="B14" r:id="rId1" xr:uid="{00000000-0004-0000-0200-000000000000}"/>
  </hyperlinks>
  <pageMargins left="0.31496062992125984" right="0.31496062992125984" top="0.41" bottom="0.38" header="0.33" footer="0.51181102362204722"/>
  <pageSetup paperSize="9"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5" name="Check Box 3">
              <controlPr locked="0" defaultSize="0" autoFill="0" autoLine="0" autoPict="0">
                <anchor moveWithCells="1">
                  <from>
                    <xdr:col>1</xdr:col>
                    <xdr:colOff>371475</xdr:colOff>
                    <xdr:row>22</xdr:row>
                    <xdr:rowOff>57150</xdr:rowOff>
                  </from>
                  <to>
                    <xdr:col>2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locked="0" defaultSize="0" autoFill="0" autoLine="0" autoPict="0">
                <anchor moveWithCells="1">
                  <from>
                    <xdr:col>1</xdr:col>
                    <xdr:colOff>381000</xdr:colOff>
                    <xdr:row>25</xdr:row>
                    <xdr:rowOff>114300</xdr:rowOff>
                  </from>
                  <to>
                    <xdr:col>2</xdr:col>
                    <xdr:colOff>104775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25</xdr:row>
                    <xdr:rowOff>123825</xdr:rowOff>
                  </from>
                  <to>
                    <xdr:col>4</xdr:col>
                    <xdr:colOff>38100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26</xdr:row>
                    <xdr:rowOff>0</xdr:rowOff>
                  </from>
                  <to>
                    <xdr:col>5</xdr:col>
                    <xdr:colOff>685800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9" name="Check Box 9">
              <controlPr locked="0" defaultSize="0" autoFill="0" autoLine="0" autoPict="0">
                <anchor moveWithCells="1">
                  <from>
                    <xdr:col>1</xdr:col>
                    <xdr:colOff>381000</xdr:colOff>
                    <xdr:row>29</xdr:row>
                    <xdr:rowOff>0</xdr:rowOff>
                  </from>
                  <to>
                    <xdr:col>2</xdr:col>
                    <xdr:colOff>104775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0" name="Check Box 10">
              <controlPr locked="0" defaultSize="0" autoFill="0" autoLine="0" autoPict="0">
                <anchor moveWithCells="1">
                  <from>
                    <xdr:col>3</xdr:col>
                    <xdr:colOff>400050</xdr:colOff>
                    <xdr:row>29</xdr:row>
                    <xdr:rowOff>0</xdr:rowOff>
                  </from>
                  <to>
                    <xdr:col>4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11" name="Check Box 19">
              <controlPr defaultSize="0" autoFill="0" autoLine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3</xdr:col>
                    <xdr:colOff>304800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12" name="Check Box 20">
              <controlPr defaultSize="0" autoFill="0" autoLine="0" autoPict="0">
                <anchor moveWithCells="1">
                  <from>
                    <xdr:col>5</xdr:col>
                    <xdr:colOff>114300</xdr:colOff>
                    <xdr:row>5</xdr:row>
                    <xdr:rowOff>219075</xdr:rowOff>
                  </from>
                  <to>
                    <xdr:col>5</xdr:col>
                    <xdr:colOff>419100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13" name="Check Box 77">
              <controlPr locked="0" defaultSize="0" autoFill="0" autoLine="0" autoPict="0">
                <anchor moveWithCells="1">
                  <from>
                    <xdr:col>5</xdr:col>
                    <xdr:colOff>390525</xdr:colOff>
                    <xdr:row>28</xdr:row>
                    <xdr:rowOff>123825</xdr:rowOff>
                  </from>
                  <to>
                    <xdr:col>5</xdr:col>
                    <xdr:colOff>933450</xdr:colOff>
                    <xdr:row>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6" r:id="rId14" name="Check Box 692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23</xdr:row>
                    <xdr:rowOff>0</xdr:rowOff>
                  </from>
                  <to>
                    <xdr:col>5</xdr:col>
                    <xdr:colOff>685800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3" r:id="rId15" name="Check Box 699">
              <controlPr defaultSize="0" autoFill="0" autoLine="0" autoPict="0">
                <anchor moveWithCells="1">
                  <from>
                    <xdr:col>2</xdr:col>
                    <xdr:colOff>714375</xdr:colOff>
                    <xdr:row>9</xdr:row>
                    <xdr:rowOff>142875</xdr:rowOff>
                  </from>
                  <to>
                    <xdr:col>3</xdr:col>
                    <xdr:colOff>285750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4" r:id="rId16" name="Check Box 700">
              <controlPr defaultSize="0" autoFill="0" autoLine="0" autoPict="0">
                <anchor moveWithCells="1">
                  <from>
                    <xdr:col>5</xdr:col>
                    <xdr:colOff>114300</xdr:colOff>
                    <xdr:row>9</xdr:row>
                    <xdr:rowOff>152400</xdr:rowOff>
                  </from>
                  <to>
                    <xdr:col>5</xdr:col>
                    <xdr:colOff>419100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6" r:id="rId17" name="Check Box 702">
              <controlPr defaultSize="0" autoFill="0" autoLine="0" autoPict="0">
                <anchor moveWithCells="1">
                  <from>
                    <xdr:col>8</xdr:col>
                    <xdr:colOff>295275</xdr:colOff>
                    <xdr:row>5</xdr:row>
                    <xdr:rowOff>219075</xdr:rowOff>
                  </from>
                  <to>
                    <xdr:col>8</xdr:col>
                    <xdr:colOff>600075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891"/>
  <sheetViews>
    <sheetView topLeftCell="F686" zoomScaleNormal="100" workbookViewId="0">
      <selection activeCell="J689" sqref="J689"/>
    </sheetView>
  </sheetViews>
  <sheetFormatPr defaultColWidth="9.140625" defaultRowHeight="12.75" x14ac:dyDescent="0.2"/>
  <cols>
    <col min="1" max="1" width="9.140625" style="114" hidden="1" customWidth="1"/>
    <col min="2" max="2" width="13.7109375" style="114" hidden="1" customWidth="1"/>
    <col min="3" max="5" width="23.28515625" style="114" hidden="1" customWidth="1"/>
    <col min="6" max="6" width="15" style="139" bestFit="1" customWidth="1"/>
    <col min="7" max="7" width="13.28515625" style="139" bestFit="1" customWidth="1"/>
    <col min="8" max="8" width="14.42578125" style="139" customWidth="1"/>
    <col min="9" max="9" width="10.85546875" style="139" bestFit="1" customWidth="1"/>
    <col min="10" max="10" width="10.42578125" style="139" customWidth="1"/>
    <col min="11" max="11" width="15" style="139" bestFit="1" customWidth="1"/>
    <col min="12" max="13" width="11.28515625" style="139" customWidth="1"/>
    <col min="14" max="14" width="11.140625" style="139" customWidth="1"/>
    <col min="15" max="15" width="18.140625" style="139" customWidth="1"/>
    <col min="16" max="16" width="21.42578125" style="139" customWidth="1"/>
    <col min="17" max="17" width="16.140625" style="139" customWidth="1"/>
    <col min="18" max="18" width="20.85546875" style="139" customWidth="1"/>
    <col min="19" max="19" width="21.28515625" customWidth="1"/>
    <col min="20" max="16384" width="9.140625" style="139"/>
  </cols>
  <sheetData>
    <row r="1" spans="2:20" s="114" customFormat="1" ht="51" hidden="1" x14ac:dyDescent="0.2">
      <c r="G1" s="456" t="s">
        <v>50</v>
      </c>
      <c r="H1" s="457" t="s">
        <v>51</v>
      </c>
      <c r="I1" s="457" t="s">
        <v>52</v>
      </c>
      <c r="J1" s="457" t="s">
        <v>53</v>
      </c>
      <c r="K1" s="230" t="s">
        <v>125</v>
      </c>
      <c r="L1" s="230" t="s">
        <v>126</v>
      </c>
      <c r="M1" s="230" t="s">
        <v>127</v>
      </c>
      <c r="N1" s="230" t="s">
        <v>128</v>
      </c>
      <c r="T1" s="115"/>
    </row>
    <row r="2" spans="2:20" s="114" customFormat="1" hidden="1" x14ac:dyDescent="0.2">
      <c r="F2" s="108" t="str">
        <f t="shared" ref="F2:F65" si="0">CONCATENATE(H2,I2)</f>
        <v>1220</v>
      </c>
      <c r="G2" s="231" t="s">
        <v>214</v>
      </c>
      <c r="H2" s="232" t="s">
        <v>54</v>
      </c>
      <c r="I2" s="232">
        <v>20</v>
      </c>
      <c r="J2" s="232">
        <v>70</v>
      </c>
      <c r="K2" s="235">
        <v>55</v>
      </c>
      <c r="L2" s="458">
        <v>55</v>
      </c>
      <c r="M2" s="458">
        <v>55</v>
      </c>
      <c r="N2" s="458">
        <v>55</v>
      </c>
      <c r="T2" s="115"/>
    </row>
    <row r="3" spans="2:20" s="114" customFormat="1" hidden="1" x14ac:dyDescent="0.2">
      <c r="B3" s="116">
        <v>12</v>
      </c>
      <c r="C3" s="116">
        <v>20</v>
      </c>
      <c r="E3" s="114">
        <v>90</v>
      </c>
      <c r="F3" s="108" t="str">
        <f t="shared" si="0"/>
        <v>1520</v>
      </c>
      <c r="G3" s="231" t="s">
        <v>214</v>
      </c>
      <c r="H3" s="231" t="s">
        <v>40</v>
      </c>
      <c r="I3" s="232">
        <v>20</v>
      </c>
      <c r="J3" s="232">
        <v>70</v>
      </c>
      <c r="K3" s="235">
        <v>55</v>
      </c>
      <c r="L3" s="458">
        <v>55</v>
      </c>
      <c r="M3" s="458">
        <v>55</v>
      </c>
      <c r="N3" s="458">
        <v>55</v>
      </c>
      <c r="T3" s="115"/>
    </row>
    <row r="4" spans="2:20" s="114" customFormat="1" hidden="1" x14ac:dyDescent="0.2">
      <c r="B4" s="116">
        <v>15</v>
      </c>
      <c r="C4" s="116">
        <v>30</v>
      </c>
      <c r="E4" s="114">
        <v>45</v>
      </c>
      <c r="F4" s="108" t="str">
        <f t="shared" si="0"/>
        <v>1820</v>
      </c>
      <c r="G4" s="231" t="s">
        <v>39</v>
      </c>
      <c r="H4" s="232">
        <v>18</v>
      </c>
      <c r="I4" s="232">
        <v>20</v>
      </c>
      <c r="J4" s="232">
        <v>70</v>
      </c>
      <c r="K4" s="235">
        <v>55</v>
      </c>
      <c r="L4" s="458">
        <v>55</v>
      </c>
      <c r="M4" s="458">
        <v>55</v>
      </c>
      <c r="N4" s="458">
        <v>55</v>
      </c>
      <c r="T4" s="115"/>
    </row>
    <row r="5" spans="2:20" s="114" customFormat="1" hidden="1" x14ac:dyDescent="0.2">
      <c r="B5" s="116">
        <v>18</v>
      </c>
      <c r="C5" s="116">
        <v>40</v>
      </c>
      <c r="E5" s="114">
        <v>30</v>
      </c>
      <c r="F5" s="108" t="str">
        <f t="shared" si="0"/>
        <v>2220</v>
      </c>
      <c r="G5" s="231" t="s">
        <v>40</v>
      </c>
      <c r="H5" s="232">
        <v>22</v>
      </c>
      <c r="I5" s="232">
        <v>20</v>
      </c>
      <c r="J5" s="232">
        <v>76</v>
      </c>
      <c r="K5" s="235">
        <v>63</v>
      </c>
      <c r="L5" s="458">
        <v>63</v>
      </c>
      <c r="M5" s="458">
        <v>63</v>
      </c>
      <c r="N5" s="458">
        <v>75</v>
      </c>
      <c r="T5" s="115"/>
    </row>
    <row r="6" spans="2:20" s="114" customFormat="1" hidden="1" x14ac:dyDescent="0.2">
      <c r="B6" s="116">
        <v>22</v>
      </c>
      <c r="C6" s="116">
        <v>50</v>
      </c>
      <c r="E6" s="114" t="s">
        <v>129</v>
      </c>
      <c r="F6" s="108" t="str">
        <f t="shared" si="0"/>
        <v>2820</v>
      </c>
      <c r="G6" s="231" t="s">
        <v>41</v>
      </c>
      <c r="H6" s="232">
        <v>28</v>
      </c>
      <c r="I6" s="232">
        <v>20</v>
      </c>
      <c r="J6" s="232">
        <v>76</v>
      </c>
      <c r="K6" s="235">
        <v>63</v>
      </c>
      <c r="L6" s="458">
        <v>63</v>
      </c>
      <c r="M6" s="458">
        <v>63</v>
      </c>
      <c r="N6" s="458">
        <v>100</v>
      </c>
      <c r="T6" s="115"/>
    </row>
    <row r="7" spans="2:20" s="114" customFormat="1" hidden="1" x14ac:dyDescent="0.2">
      <c r="B7" s="116">
        <v>28</v>
      </c>
      <c r="C7" s="116">
        <v>60</v>
      </c>
      <c r="F7" s="108" t="str">
        <f t="shared" si="0"/>
        <v>3520</v>
      </c>
      <c r="G7" s="231" t="s">
        <v>42</v>
      </c>
      <c r="H7" s="232">
        <v>35</v>
      </c>
      <c r="I7" s="232">
        <v>20</v>
      </c>
      <c r="J7" s="232">
        <v>86</v>
      </c>
      <c r="K7" s="235">
        <v>68</v>
      </c>
      <c r="L7" s="458">
        <v>68</v>
      </c>
      <c r="M7" s="458">
        <v>75</v>
      </c>
      <c r="N7" s="458">
        <v>125</v>
      </c>
      <c r="T7" s="115"/>
    </row>
    <row r="8" spans="2:20" s="114" customFormat="1" hidden="1" x14ac:dyDescent="0.2">
      <c r="B8" s="116">
        <v>35</v>
      </c>
      <c r="C8" s="116">
        <v>80</v>
      </c>
      <c r="F8" s="108" t="str">
        <f t="shared" si="0"/>
        <v>4220</v>
      </c>
      <c r="G8" s="231" t="s">
        <v>43</v>
      </c>
      <c r="H8" s="232">
        <v>42</v>
      </c>
      <c r="I8" s="232">
        <v>20</v>
      </c>
      <c r="J8" s="232">
        <v>96</v>
      </c>
      <c r="K8" s="235">
        <v>73</v>
      </c>
      <c r="L8" s="458">
        <v>80</v>
      </c>
      <c r="M8" s="458">
        <v>96</v>
      </c>
      <c r="N8" s="458">
        <v>160</v>
      </c>
      <c r="T8" s="115"/>
    </row>
    <row r="9" spans="2:20" s="114" customFormat="1" hidden="1" x14ac:dyDescent="0.2">
      <c r="B9" s="116">
        <v>42</v>
      </c>
      <c r="C9" s="116">
        <v>100</v>
      </c>
      <c r="F9" s="108" t="str">
        <f t="shared" si="0"/>
        <v>4820</v>
      </c>
      <c r="G9" s="231" t="s">
        <v>44</v>
      </c>
      <c r="H9" s="232">
        <v>48</v>
      </c>
      <c r="I9" s="232">
        <v>20</v>
      </c>
      <c r="J9" s="232">
        <v>96</v>
      </c>
      <c r="K9" s="235">
        <v>73</v>
      </c>
      <c r="L9" s="458">
        <v>100</v>
      </c>
      <c r="M9" s="458">
        <v>120</v>
      </c>
      <c r="N9" s="458">
        <v>200</v>
      </c>
      <c r="T9" s="115"/>
    </row>
    <row r="10" spans="2:20" s="114" customFormat="1" hidden="1" x14ac:dyDescent="0.2">
      <c r="B10" s="116">
        <v>48</v>
      </c>
      <c r="C10" s="117">
        <v>120</v>
      </c>
      <c r="F10" s="108" t="str">
        <f t="shared" si="0"/>
        <v>5420</v>
      </c>
      <c r="G10" s="231" t="s">
        <v>44</v>
      </c>
      <c r="H10" s="232">
        <v>54</v>
      </c>
      <c r="I10" s="232">
        <v>20</v>
      </c>
      <c r="J10" s="232">
        <v>106</v>
      </c>
      <c r="K10" s="235">
        <v>78</v>
      </c>
      <c r="L10" s="458">
        <v>100</v>
      </c>
      <c r="M10" s="458">
        <v>120</v>
      </c>
      <c r="N10" s="458">
        <v>200</v>
      </c>
      <c r="T10" s="115"/>
    </row>
    <row r="11" spans="2:20" s="114" customFormat="1" hidden="1" x14ac:dyDescent="0.2">
      <c r="B11" s="116">
        <v>54</v>
      </c>
      <c r="C11" s="116">
        <v>140</v>
      </c>
      <c r="F11" s="108" t="str">
        <f t="shared" si="0"/>
        <v>6020</v>
      </c>
      <c r="G11" s="231" t="s">
        <v>45</v>
      </c>
      <c r="H11" s="232">
        <v>60</v>
      </c>
      <c r="I11" s="232">
        <v>20</v>
      </c>
      <c r="J11" s="232">
        <v>122</v>
      </c>
      <c r="K11" s="235">
        <v>86</v>
      </c>
      <c r="L11" s="458">
        <v>125</v>
      </c>
      <c r="M11" s="458">
        <v>150</v>
      </c>
      <c r="N11" s="458">
        <v>250</v>
      </c>
      <c r="T11" s="115"/>
    </row>
    <row r="12" spans="2:20" s="114" customFormat="1" hidden="1" x14ac:dyDescent="0.2">
      <c r="B12" s="116">
        <v>60</v>
      </c>
      <c r="C12" s="116">
        <v>160</v>
      </c>
      <c r="F12" s="108" t="str">
        <f t="shared" si="0"/>
        <v>6420</v>
      </c>
      <c r="G12" s="231" t="s">
        <v>45</v>
      </c>
      <c r="H12" s="232">
        <v>64</v>
      </c>
      <c r="I12" s="232">
        <v>20</v>
      </c>
      <c r="J12" s="232">
        <v>122</v>
      </c>
      <c r="K12" s="235">
        <v>86</v>
      </c>
      <c r="L12" s="458">
        <v>125</v>
      </c>
      <c r="M12" s="458">
        <v>150</v>
      </c>
      <c r="N12" s="458">
        <v>250</v>
      </c>
      <c r="T12" s="115"/>
    </row>
    <row r="13" spans="2:20" s="114" customFormat="1" hidden="1" x14ac:dyDescent="0.2">
      <c r="B13" s="118">
        <v>64</v>
      </c>
      <c r="C13" s="116">
        <v>180</v>
      </c>
      <c r="F13" s="108" t="str">
        <f t="shared" si="0"/>
        <v>7020</v>
      </c>
      <c r="G13" s="231" t="s">
        <v>45</v>
      </c>
      <c r="H13" s="232">
        <v>70</v>
      </c>
      <c r="I13" s="232">
        <v>20</v>
      </c>
      <c r="J13" s="232">
        <v>133</v>
      </c>
      <c r="K13" s="235">
        <v>118</v>
      </c>
      <c r="L13" s="458">
        <v>125</v>
      </c>
      <c r="M13" s="458">
        <v>150</v>
      </c>
      <c r="N13" s="458">
        <v>250</v>
      </c>
      <c r="T13" s="115"/>
    </row>
    <row r="14" spans="2:20" s="114" customFormat="1" hidden="1" x14ac:dyDescent="0.2">
      <c r="B14" s="116">
        <v>70</v>
      </c>
      <c r="C14" s="116">
        <v>200</v>
      </c>
      <c r="F14" s="108" t="str">
        <f t="shared" si="0"/>
        <v>7620</v>
      </c>
      <c r="G14" s="231" t="s">
        <v>45</v>
      </c>
      <c r="H14" s="232">
        <v>76</v>
      </c>
      <c r="I14" s="232">
        <v>20</v>
      </c>
      <c r="J14" s="232">
        <v>133</v>
      </c>
      <c r="K14" s="235">
        <v>114</v>
      </c>
      <c r="L14" s="458">
        <v>125</v>
      </c>
      <c r="M14" s="458">
        <v>150</v>
      </c>
      <c r="N14" s="458">
        <v>250</v>
      </c>
      <c r="T14" s="115"/>
    </row>
    <row r="15" spans="2:20" s="114" customFormat="1" hidden="1" x14ac:dyDescent="0.2">
      <c r="B15" s="116">
        <v>76</v>
      </c>
      <c r="C15" s="116">
        <v>220</v>
      </c>
      <c r="F15" s="108" t="str">
        <f t="shared" si="0"/>
        <v>8920</v>
      </c>
      <c r="G15" s="231" t="s">
        <v>47</v>
      </c>
      <c r="H15" s="232">
        <v>89</v>
      </c>
      <c r="I15" s="232">
        <v>20</v>
      </c>
      <c r="J15" s="232">
        <v>146</v>
      </c>
      <c r="K15" s="235">
        <v>133</v>
      </c>
      <c r="L15" s="458">
        <v>200</v>
      </c>
      <c r="M15" s="458">
        <v>240</v>
      </c>
      <c r="N15" s="458">
        <v>400</v>
      </c>
      <c r="T15" s="115"/>
    </row>
    <row r="16" spans="2:20" s="114" customFormat="1" hidden="1" x14ac:dyDescent="0.2">
      <c r="B16" s="116">
        <v>89</v>
      </c>
      <c r="C16" s="116">
        <v>240</v>
      </c>
      <c r="F16" s="108" t="str">
        <f t="shared" si="0"/>
        <v>10220</v>
      </c>
      <c r="G16" s="231" t="s">
        <v>47</v>
      </c>
      <c r="H16" s="232">
        <v>102</v>
      </c>
      <c r="I16" s="232">
        <v>20</v>
      </c>
      <c r="J16" s="232">
        <v>160</v>
      </c>
      <c r="K16" s="235">
        <v>153</v>
      </c>
      <c r="L16" s="458">
        <v>200</v>
      </c>
      <c r="M16" s="458">
        <v>240</v>
      </c>
      <c r="N16" s="458">
        <v>400</v>
      </c>
      <c r="T16" s="115"/>
    </row>
    <row r="17" spans="2:20" s="114" customFormat="1" hidden="1" x14ac:dyDescent="0.2">
      <c r="B17" s="118">
        <v>102</v>
      </c>
      <c r="C17" s="116">
        <v>260</v>
      </c>
      <c r="F17" s="108" t="str">
        <f t="shared" si="0"/>
        <v>11420</v>
      </c>
      <c r="G17" s="231" t="s">
        <v>48</v>
      </c>
      <c r="H17" s="232">
        <v>114</v>
      </c>
      <c r="I17" s="232">
        <v>20</v>
      </c>
      <c r="J17" s="232">
        <v>173</v>
      </c>
      <c r="K17" s="235">
        <v>171</v>
      </c>
      <c r="L17" s="458">
        <v>250</v>
      </c>
      <c r="M17" s="458">
        <v>300</v>
      </c>
      <c r="N17" s="458">
        <v>500</v>
      </c>
      <c r="T17" s="115"/>
    </row>
    <row r="18" spans="2:20" s="114" customFormat="1" hidden="1" x14ac:dyDescent="0.2">
      <c r="B18" s="116">
        <v>114</v>
      </c>
      <c r="C18" s="116">
        <v>280</v>
      </c>
      <c r="F18" s="108" t="str">
        <f t="shared" si="0"/>
        <v>12720</v>
      </c>
      <c r="G18" s="231" t="s">
        <v>48</v>
      </c>
      <c r="H18" s="232">
        <v>127</v>
      </c>
      <c r="I18" s="232">
        <v>20</v>
      </c>
      <c r="J18" s="232">
        <v>185</v>
      </c>
      <c r="K18" s="235">
        <v>190.5</v>
      </c>
      <c r="L18" s="458">
        <v>250</v>
      </c>
      <c r="M18" s="458">
        <v>300</v>
      </c>
      <c r="N18" s="458">
        <v>500</v>
      </c>
      <c r="T18" s="115"/>
    </row>
    <row r="19" spans="2:20" s="114" customFormat="1" hidden="1" x14ac:dyDescent="0.2">
      <c r="B19" s="118">
        <v>127</v>
      </c>
      <c r="C19" s="116">
        <v>300</v>
      </c>
      <c r="F19" s="108" t="str">
        <f t="shared" si="0"/>
        <v>14020</v>
      </c>
      <c r="G19" s="231" t="s">
        <v>49</v>
      </c>
      <c r="H19" s="232">
        <v>140</v>
      </c>
      <c r="I19" s="232">
        <v>20</v>
      </c>
      <c r="J19" s="232">
        <v>199</v>
      </c>
      <c r="K19" s="235">
        <v>210</v>
      </c>
      <c r="L19" s="458">
        <v>312.5</v>
      </c>
      <c r="M19" s="458">
        <v>375</v>
      </c>
      <c r="N19" s="458">
        <v>625</v>
      </c>
      <c r="T19" s="115"/>
    </row>
    <row r="20" spans="2:20" s="114" customFormat="1" hidden="1" x14ac:dyDescent="0.2">
      <c r="B20" s="116">
        <v>140</v>
      </c>
      <c r="C20" s="116">
        <v>320</v>
      </c>
      <c r="F20" s="108" t="str">
        <f t="shared" si="0"/>
        <v>16820</v>
      </c>
      <c r="G20" s="231" t="s">
        <v>220</v>
      </c>
      <c r="H20" s="232">
        <v>168</v>
      </c>
      <c r="I20" s="232">
        <v>20</v>
      </c>
      <c r="J20" s="232">
        <v>213</v>
      </c>
      <c r="K20" s="235">
        <v>252</v>
      </c>
      <c r="L20" s="458">
        <v>375</v>
      </c>
      <c r="M20" s="458">
        <v>450</v>
      </c>
      <c r="N20" s="458">
        <v>750</v>
      </c>
      <c r="T20" s="115"/>
    </row>
    <row r="21" spans="2:20" s="114" customFormat="1" hidden="1" x14ac:dyDescent="0.2">
      <c r="B21" s="116">
        <v>168</v>
      </c>
      <c r="C21" s="119"/>
      <c r="F21" s="108" t="str">
        <f t="shared" si="0"/>
        <v>17820</v>
      </c>
      <c r="G21" s="231" t="s">
        <v>220</v>
      </c>
      <c r="H21" s="232">
        <v>178</v>
      </c>
      <c r="I21" s="232">
        <v>20</v>
      </c>
      <c r="J21" s="232">
        <v>225</v>
      </c>
      <c r="K21" s="235">
        <v>267</v>
      </c>
      <c r="L21" s="458">
        <v>375</v>
      </c>
      <c r="M21" s="458">
        <v>450</v>
      </c>
      <c r="N21" s="458">
        <v>750</v>
      </c>
      <c r="T21" s="115"/>
    </row>
    <row r="22" spans="2:20" s="114" customFormat="1" hidden="1" x14ac:dyDescent="0.2">
      <c r="B22" s="118">
        <v>178</v>
      </c>
      <c r="C22" s="116"/>
      <c r="F22" s="108" t="str">
        <f t="shared" si="0"/>
        <v>21920</v>
      </c>
      <c r="G22" s="231" t="s">
        <v>221</v>
      </c>
      <c r="H22" s="232">
        <v>219</v>
      </c>
      <c r="I22" s="232">
        <v>20</v>
      </c>
      <c r="J22" s="232">
        <v>266</v>
      </c>
      <c r="K22" s="235">
        <v>328.5</v>
      </c>
      <c r="L22" s="458">
        <v>500</v>
      </c>
      <c r="M22" s="458">
        <v>600</v>
      </c>
      <c r="N22" s="458">
        <v>1000</v>
      </c>
      <c r="T22" s="115"/>
    </row>
    <row r="23" spans="2:20" s="114" customFormat="1" hidden="1" x14ac:dyDescent="0.2">
      <c r="B23" s="116">
        <v>219</v>
      </c>
      <c r="C23" s="119"/>
      <c r="F23" s="108" t="str">
        <f t="shared" si="0"/>
        <v>23020</v>
      </c>
      <c r="G23" s="231" t="s">
        <v>221</v>
      </c>
      <c r="H23" s="232">
        <v>230</v>
      </c>
      <c r="I23" s="232">
        <v>20</v>
      </c>
      <c r="J23" s="232">
        <v>278</v>
      </c>
      <c r="K23" s="235">
        <v>345</v>
      </c>
      <c r="L23" s="458">
        <v>500</v>
      </c>
      <c r="M23" s="458">
        <v>600</v>
      </c>
      <c r="N23" s="458">
        <v>1000</v>
      </c>
      <c r="T23" s="115"/>
    </row>
    <row r="24" spans="2:20" s="114" customFormat="1" ht="14.25" hidden="1" customHeight="1" x14ac:dyDescent="0.2">
      <c r="B24" s="116">
        <v>230</v>
      </c>
      <c r="C24" s="119"/>
      <c r="F24" s="108" t="str">
        <f t="shared" si="0"/>
        <v>27320</v>
      </c>
      <c r="G24" s="231" t="s">
        <v>222</v>
      </c>
      <c r="H24" s="232">
        <v>273</v>
      </c>
      <c r="I24" s="232">
        <v>20</v>
      </c>
      <c r="J24" s="232">
        <v>332</v>
      </c>
      <c r="K24" s="235">
        <v>409.5</v>
      </c>
      <c r="L24" s="458">
        <v>625</v>
      </c>
      <c r="M24" s="458">
        <v>750</v>
      </c>
      <c r="N24" s="458">
        <v>1250</v>
      </c>
      <c r="T24" s="115"/>
    </row>
    <row r="25" spans="2:20" s="114" customFormat="1" hidden="1" x14ac:dyDescent="0.2">
      <c r="B25" s="118">
        <v>273</v>
      </c>
      <c r="C25" s="116"/>
      <c r="F25" s="108" t="str">
        <f t="shared" si="0"/>
        <v>28920</v>
      </c>
      <c r="G25" s="231" t="s">
        <v>222</v>
      </c>
      <c r="H25" s="232">
        <v>289</v>
      </c>
      <c r="I25" s="232">
        <v>20</v>
      </c>
      <c r="J25" s="232">
        <v>345</v>
      </c>
      <c r="K25" s="235">
        <v>433.5</v>
      </c>
      <c r="L25" s="458">
        <v>625</v>
      </c>
      <c r="M25" s="458">
        <v>750</v>
      </c>
      <c r="N25" s="458">
        <v>1250</v>
      </c>
      <c r="T25" s="115"/>
    </row>
    <row r="26" spans="2:20" s="114" customFormat="1" hidden="1" x14ac:dyDescent="0.2">
      <c r="B26" s="116">
        <v>289</v>
      </c>
      <c r="C26" s="116"/>
      <c r="F26" s="108" t="str">
        <f t="shared" si="0"/>
        <v>32420</v>
      </c>
      <c r="G26" s="231" t="s">
        <v>223</v>
      </c>
      <c r="H26" s="232">
        <v>324</v>
      </c>
      <c r="I26" s="232">
        <v>20</v>
      </c>
      <c r="J26" s="232">
        <v>385</v>
      </c>
      <c r="K26" s="235">
        <v>486</v>
      </c>
      <c r="L26" s="458">
        <v>750</v>
      </c>
      <c r="M26" s="458">
        <v>900</v>
      </c>
      <c r="N26" s="458">
        <v>1500</v>
      </c>
      <c r="T26" s="115"/>
    </row>
    <row r="27" spans="2:20" s="114" customFormat="1" hidden="1" x14ac:dyDescent="0.2">
      <c r="B27" s="116">
        <v>324</v>
      </c>
      <c r="C27" s="116"/>
      <c r="F27" s="108" t="str">
        <f t="shared" si="0"/>
        <v>35620</v>
      </c>
      <c r="G27" s="231" t="s">
        <v>224</v>
      </c>
      <c r="H27" s="232">
        <v>356</v>
      </c>
      <c r="I27" s="232">
        <v>20</v>
      </c>
      <c r="J27" s="232">
        <v>411</v>
      </c>
      <c r="K27" s="235">
        <v>534</v>
      </c>
      <c r="L27" s="458">
        <v>875</v>
      </c>
      <c r="M27" s="458">
        <v>1050</v>
      </c>
      <c r="N27" s="458">
        <v>1750</v>
      </c>
      <c r="T27" s="115"/>
    </row>
    <row r="28" spans="2:20" s="114" customFormat="1" hidden="1" x14ac:dyDescent="0.2">
      <c r="B28" s="118">
        <v>356</v>
      </c>
      <c r="C28" s="116"/>
      <c r="F28" s="108" t="str">
        <f t="shared" si="0"/>
        <v>37120</v>
      </c>
      <c r="G28" s="231" t="s">
        <v>224</v>
      </c>
      <c r="H28" s="232">
        <v>371</v>
      </c>
      <c r="I28" s="232">
        <v>20</v>
      </c>
      <c r="J28" s="232">
        <v>424</v>
      </c>
      <c r="K28" s="235">
        <v>556.5</v>
      </c>
      <c r="L28" s="458">
        <v>875</v>
      </c>
      <c r="M28" s="458">
        <v>1050</v>
      </c>
      <c r="N28" s="458">
        <v>1750</v>
      </c>
      <c r="T28" s="115"/>
    </row>
    <row r="29" spans="2:20" s="114" customFormat="1" hidden="1" x14ac:dyDescent="0.2">
      <c r="B29" s="116">
        <v>371</v>
      </c>
      <c r="C29" s="116"/>
      <c r="F29" s="108" t="str">
        <f t="shared" si="0"/>
        <v>40620</v>
      </c>
      <c r="G29" s="231" t="s">
        <v>225</v>
      </c>
      <c r="H29" s="232">
        <v>406</v>
      </c>
      <c r="I29" s="232">
        <v>20</v>
      </c>
      <c r="J29" s="232">
        <v>464</v>
      </c>
      <c r="K29" s="235">
        <v>609</v>
      </c>
      <c r="L29" s="458">
        <v>1000</v>
      </c>
      <c r="M29" s="458">
        <v>1200</v>
      </c>
      <c r="N29" s="458">
        <v>2000</v>
      </c>
      <c r="T29" s="115"/>
    </row>
    <row r="30" spans="2:20" s="114" customFormat="1" hidden="1" x14ac:dyDescent="0.2">
      <c r="B30" s="116">
        <v>406</v>
      </c>
      <c r="C30" s="116"/>
      <c r="F30" s="108" t="str">
        <f t="shared" si="0"/>
        <v>42620</v>
      </c>
      <c r="G30" s="231" t="s">
        <v>225</v>
      </c>
      <c r="H30" s="232">
        <v>426</v>
      </c>
      <c r="I30" s="232">
        <v>20</v>
      </c>
      <c r="J30" s="232">
        <v>478</v>
      </c>
      <c r="K30" s="235">
        <v>639</v>
      </c>
      <c r="L30" s="458">
        <v>1000</v>
      </c>
      <c r="M30" s="458">
        <v>1200</v>
      </c>
      <c r="N30" s="458">
        <v>2000</v>
      </c>
      <c r="T30" s="115"/>
    </row>
    <row r="31" spans="2:20" s="114" customFormat="1" hidden="1" x14ac:dyDescent="0.2">
      <c r="B31" s="118">
        <v>426</v>
      </c>
      <c r="C31" s="116"/>
      <c r="F31" s="108" t="str">
        <f t="shared" si="0"/>
        <v>50820</v>
      </c>
      <c r="G31" s="231" t="s">
        <v>226</v>
      </c>
      <c r="H31" s="232">
        <v>508</v>
      </c>
      <c r="I31" s="232">
        <v>20</v>
      </c>
      <c r="J31" s="232">
        <v>568</v>
      </c>
      <c r="K31" s="235">
        <v>762</v>
      </c>
      <c r="L31" s="458">
        <v>1250</v>
      </c>
      <c r="M31" s="458">
        <v>1500</v>
      </c>
      <c r="N31" s="458">
        <v>2500</v>
      </c>
      <c r="T31" s="115"/>
    </row>
    <row r="32" spans="2:20" s="114" customFormat="1" hidden="1" x14ac:dyDescent="0.2">
      <c r="B32" s="116">
        <v>508</v>
      </c>
      <c r="C32" s="116"/>
      <c r="F32" s="108" t="str">
        <f t="shared" si="0"/>
        <v>53320</v>
      </c>
      <c r="G32" s="231" t="s">
        <v>226</v>
      </c>
      <c r="H32" s="232">
        <v>533</v>
      </c>
      <c r="I32" s="232">
        <v>20</v>
      </c>
      <c r="J32" s="232">
        <v>582</v>
      </c>
      <c r="K32" s="235">
        <v>799.5</v>
      </c>
      <c r="L32" s="458">
        <v>1250</v>
      </c>
      <c r="M32" s="458">
        <v>1500</v>
      </c>
      <c r="N32" s="458">
        <v>2500</v>
      </c>
      <c r="T32" s="115"/>
    </row>
    <row r="33" spans="2:27" s="114" customFormat="1" hidden="1" x14ac:dyDescent="0.2">
      <c r="B33" s="116">
        <v>533</v>
      </c>
      <c r="C33" s="116"/>
      <c r="F33" s="108" t="str">
        <f t="shared" si="0"/>
        <v>61220</v>
      </c>
      <c r="G33" s="231" t="s">
        <v>215</v>
      </c>
      <c r="H33" s="232">
        <v>612</v>
      </c>
      <c r="I33" s="232">
        <v>20</v>
      </c>
      <c r="J33" s="232">
        <v>672</v>
      </c>
      <c r="K33" s="235">
        <v>918</v>
      </c>
      <c r="L33" s="458">
        <v>1500</v>
      </c>
      <c r="M33" s="458">
        <v>1800</v>
      </c>
      <c r="N33" s="458">
        <v>3000</v>
      </c>
      <c r="T33" s="115"/>
    </row>
    <row r="34" spans="2:27" s="114" customFormat="1" hidden="1" x14ac:dyDescent="0.2">
      <c r="B34" s="118">
        <v>612</v>
      </c>
      <c r="C34" s="116"/>
      <c r="F34" s="108" t="str">
        <f t="shared" si="0"/>
        <v>63020</v>
      </c>
      <c r="G34" s="231" t="s">
        <v>215</v>
      </c>
      <c r="H34" s="232">
        <v>630</v>
      </c>
      <c r="I34" s="232">
        <v>20</v>
      </c>
      <c r="J34" s="232">
        <v>687</v>
      </c>
      <c r="K34" s="235">
        <v>945</v>
      </c>
      <c r="L34" s="458">
        <v>1500</v>
      </c>
      <c r="M34" s="458">
        <v>1800</v>
      </c>
      <c r="N34" s="458">
        <v>3000</v>
      </c>
      <c r="T34" s="115"/>
    </row>
    <row r="35" spans="2:27" s="114" customFormat="1" hidden="1" x14ac:dyDescent="0.2">
      <c r="B35" s="116">
        <v>630</v>
      </c>
      <c r="C35" s="116"/>
      <c r="F35" s="108" t="str">
        <f t="shared" si="0"/>
        <v>71420</v>
      </c>
      <c r="G35" s="231" t="s">
        <v>216</v>
      </c>
      <c r="H35" s="232">
        <v>714</v>
      </c>
      <c r="I35" s="232">
        <v>20</v>
      </c>
      <c r="J35" s="232">
        <v>768</v>
      </c>
      <c r="K35" s="235">
        <v>1071</v>
      </c>
      <c r="L35" s="458">
        <v>1750</v>
      </c>
      <c r="M35" s="458">
        <v>2100</v>
      </c>
      <c r="N35" s="458">
        <v>3500</v>
      </c>
      <c r="T35" s="115"/>
    </row>
    <row r="36" spans="2:27" s="114" customFormat="1" hidden="1" x14ac:dyDescent="0.2">
      <c r="B36" s="116">
        <v>714</v>
      </c>
      <c r="C36" s="116"/>
      <c r="F36" s="108" t="str">
        <f t="shared" si="0"/>
        <v>81320</v>
      </c>
      <c r="G36" s="231" t="s">
        <v>217</v>
      </c>
      <c r="H36" s="232">
        <v>813</v>
      </c>
      <c r="I36" s="232">
        <v>20</v>
      </c>
      <c r="J36" s="232">
        <v>872</v>
      </c>
      <c r="K36" s="235">
        <v>1219.5</v>
      </c>
      <c r="L36" s="458">
        <v>2000</v>
      </c>
      <c r="M36" s="458">
        <v>2400</v>
      </c>
      <c r="N36" s="458">
        <v>4000</v>
      </c>
      <c r="T36" s="115"/>
    </row>
    <row r="37" spans="2:27" s="114" customFormat="1" hidden="1" x14ac:dyDescent="0.2">
      <c r="B37" s="116">
        <v>813</v>
      </c>
      <c r="C37" s="75"/>
      <c r="F37" s="108" t="str">
        <f t="shared" si="0"/>
        <v>91420</v>
      </c>
      <c r="G37" s="231" t="s">
        <v>218</v>
      </c>
      <c r="H37" s="232">
        <v>914</v>
      </c>
      <c r="I37" s="232">
        <v>20</v>
      </c>
      <c r="J37" s="232">
        <v>972</v>
      </c>
      <c r="K37" s="235">
        <v>1371</v>
      </c>
      <c r="L37" s="458">
        <v>2250</v>
      </c>
      <c r="M37" s="458">
        <v>2700</v>
      </c>
      <c r="N37" s="458">
        <v>4500</v>
      </c>
      <c r="T37" s="115"/>
    </row>
    <row r="38" spans="2:27" s="114" customFormat="1" hidden="1" x14ac:dyDescent="0.2">
      <c r="B38" s="118">
        <v>914</v>
      </c>
      <c r="C38" s="75"/>
      <c r="F38" s="108" t="str">
        <f t="shared" si="0"/>
        <v>101620</v>
      </c>
      <c r="G38" s="231" t="s">
        <v>219</v>
      </c>
      <c r="H38" s="232">
        <v>1016</v>
      </c>
      <c r="I38" s="232">
        <v>20</v>
      </c>
      <c r="J38" s="232">
        <v>1067</v>
      </c>
      <c r="K38" s="235">
        <v>1524</v>
      </c>
      <c r="L38" s="458">
        <v>2500</v>
      </c>
      <c r="M38" s="458">
        <v>3000</v>
      </c>
      <c r="N38" s="458">
        <v>5000</v>
      </c>
      <c r="T38" s="115"/>
    </row>
    <row r="39" spans="2:27" s="114" customFormat="1" ht="13.5" hidden="1" thickBot="1" x14ac:dyDescent="0.25">
      <c r="B39" s="116">
        <v>1016</v>
      </c>
      <c r="C39" s="75"/>
      <c r="F39" s="108" t="str">
        <f t="shared" si="0"/>
        <v>1230</v>
      </c>
      <c r="G39" s="231" t="s">
        <v>214</v>
      </c>
      <c r="H39" s="236" t="s">
        <v>54</v>
      </c>
      <c r="I39" s="232">
        <v>30</v>
      </c>
      <c r="J39" s="232">
        <v>86</v>
      </c>
      <c r="K39" s="235">
        <v>63</v>
      </c>
      <c r="L39" s="458">
        <v>63</v>
      </c>
      <c r="M39" s="458">
        <v>63</v>
      </c>
      <c r="N39" s="458">
        <v>63</v>
      </c>
      <c r="T39" s="115"/>
    </row>
    <row r="40" spans="2:27" s="114" customFormat="1" ht="13.5" hidden="1" thickBot="1" x14ac:dyDescent="0.25">
      <c r="B40" s="116"/>
      <c r="C40" s="120"/>
      <c r="F40" s="108" t="str">
        <f t="shared" si="0"/>
        <v>1530</v>
      </c>
      <c r="G40" s="231" t="s">
        <v>214</v>
      </c>
      <c r="H40" s="236" t="s">
        <v>40</v>
      </c>
      <c r="I40" s="232">
        <v>30</v>
      </c>
      <c r="J40" s="232">
        <v>86</v>
      </c>
      <c r="K40" s="235">
        <v>63</v>
      </c>
      <c r="L40" s="458">
        <v>63</v>
      </c>
      <c r="M40" s="458">
        <v>63</v>
      </c>
      <c r="N40" s="458">
        <v>63</v>
      </c>
      <c r="T40" s="115"/>
      <c r="V40" s="121"/>
      <c r="W40" s="121"/>
      <c r="X40" s="121"/>
      <c r="Y40" s="121"/>
      <c r="Z40" s="122"/>
      <c r="AA40" s="123"/>
    </row>
    <row r="41" spans="2:27" s="114" customFormat="1" ht="13.5" hidden="1" thickBot="1" x14ac:dyDescent="0.25">
      <c r="B41" s="116"/>
      <c r="C41" s="120"/>
      <c r="F41" s="108" t="str">
        <f t="shared" si="0"/>
        <v>1830</v>
      </c>
      <c r="G41" s="231" t="s">
        <v>39</v>
      </c>
      <c r="H41" s="232">
        <v>18</v>
      </c>
      <c r="I41" s="232">
        <v>30</v>
      </c>
      <c r="J41" s="232">
        <v>86</v>
      </c>
      <c r="K41" s="235">
        <v>68</v>
      </c>
      <c r="L41" s="458">
        <v>68</v>
      </c>
      <c r="M41" s="458">
        <v>68</v>
      </c>
      <c r="N41" s="458">
        <v>68</v>
      </c>
      <c r="T41" s="115"/>
      <c r="V41" s="121"/>
      <c r="W41" s="121"/>
      <c r="X41" s="121"/>
      <c r="Y41" s="121"/>
      <c r="Z41" s="122"/>
      <c r="AA41" s="123"/>
    </row>
    <row r="42" spans="2:27" s="114" customFormat="1" ht="13.5" hidden="1" thickBot="1" x14ac:dyDescent="0.25">
      <c r="B42" s="116"/>
      <c r="C42" s="120"/>
      <c r="F42" s="108" t="str">
        <f t="shared" si="0"/>
        <v>2230</v>
      </c>
      <c r="G42" s="231" t="s">
        <v>40</v>
      </c>
      <c r="H42" s="232">
        <v>22</v>
      </c>
      <c r="I42" s="232">
        <v>30</v>
      </c>
      <c r="J42" s="232">
        <v>96</v>
      </c>
      <c r="K42" s="235">
        <v>73</v>
      </c>
      <c r="L42" s="458">
        <v>73</v>
      </c>
      <c r="M42" s="458">
        <v>73</v>
      </c>
      <c r="N42" s="458">
        <v>75</v>
      </c>
      <c r="T42" s="115"/>
      <c r="V42" s="121"/>
      <c r="W42" s="121"/>
      <c r="X42" s="121"/>
      <c r="Y42" s="121"/>
      <c r="Z42" s="122"/>
      <c r="AA42" s="123"/>
    </row>
    <row r="43" spans="2:27" s="114" customFormat="1" ht="13.5" hidden="1" thickBot="1" x14ac:dyDescent="0.25">
      <c r="B43" s="116"/>
      <c r="C43" s="120"/>
      <c r="F43" s="108" t="str">
        <f t="shared" si="0"/>
        <v>2830</v>
      </c>
      <c r="G43" s="231" t="s">
        <v>41</v>
      </c>
      <c r="H43" s="232">
        <v>28</v>
      </c>
      <c r="I43" s="232">
        <v>30</v>
      </c>
      <c r="J43" s="232">
        <v>96</v>
      </c>
      <c r="K43" s="235">
        <v>73</v>
      </c>
      <c r="L43" s="458">
        <v>73</v>
      </c>
      <c r="M43" s="458">
        <v>73</v>
      </c>
      <c r="N43" s="458">
        <v>100</v>
      </c>
      <c r="T43" s="115"/>
      <c r="V43" s="121"/>
      <c r="W43" s="121"/>
      <c r="X43" s="121"/>
      <c r="Y43" s="121"/>
      <c r="Z43" s="122"/>
      <c r="AA43" s="123"/>
    </row>
    <row r="44" spans="2:27" s="114" customFormat="1" ht="13.5" hidden="1" thickBot="1" x14ac:dyDescent="0.25">
      <c r="B44" s="116"/>
      <c r="C44" s="120"/>
      <c r="F44" s="108" t="str">
        <f t="shared" si="0"/>
        <v>3530</v>
      </c>
      <c r="G44" s="231" t="s">
        <v>42</v>
      </c>
      <c r="H44" s="232">
        <v>35</v>
      </c>
      <c r="I44" s="232">
        <v>30</v>
      </c>
      <c r="J44" s="232">
        <v>106</v>
      </c>
      <c r="K44" s="235">
        <v>78</v>
      </c>
      <c r="L44" s="458">
        <v>78</v>
      </c>
      <c r="M44" s="458">
        <v>78</v>
      </c>
      <c r="N44" s="458">
        <v>125</v>
      </c>
      <c r="T44" s="115"/>
      <c r="V44" s="121"/>
      <c r="W44" s="121"/>
      <c r="X44" s="121"/>
      <c r="Y44" s="121"/>
      <c r="Z44" s="122"/>
      <c r="AA44" s="123"/>
    </row>
    <row r="45" spans="2:27" s="114" customFormat="1" ht="13.5" hidden="1" thickBot="1" x14ac:dyDescent="0.25">
      <c r="B45" s="116"/>
      <c r="C45" s="120"/>
      <c r="F45" s="108" t="str">
        <f t="shared" si="0"/>
        <v>4230</v>
      </c>
      <c r="G45" s="231" t="s">
        <v>43</v>
      </c>
      <c r="H45" s="232">
        <v>42</v>
      </c>
      <c r="I45" s="232">
        <v>30</v>
      </c>
      <c r="J45" s="232">
        <v>115</v>
      </c>
      <c r="K45" s="235">
        <v>82</v>
      </c>
      <c r="L45" s="458">
        <v>82</v>
      </c>
      <c r="M45" s="458">
        <v>96</v>
      </c>
      <c r="N45" s="458">
        <v>160</v>
      </c>
      <c r="T45" s="115"/>
      <c r="V45" s="121"/>
      <c r="W45" s="121"/>
      <c r="X45" s="121"/>
      <c r="Y45" s="121"/>
      <c r="Z45" s="122"/>
      <c r="AA45" s="123"/>
    </row>
    <row r="46" spans="2:27" s="114" customFormat="1" ht="13.5" hidden="1" thickBot="1" x14ac:dyDescent="0.25">
      <c r="B46" s="116"/>
      <c r="C46" s="120"/>
      <c r="F46" s="108" t="str">
        <f t="shared" si="0"/>
        <v>4830</v>
      </c>
      <c r="G46" s="231" t="s">
        <v>44</v>
      </c>
      <c r="H46" s="232">
        <v>48</v>
      </c>
      <c r="I46" s="232">
        <v>30</v>
      </c>
      <c r="J46" s="232">
        <v>115</v>
      </c>
      <c r="K46" s="235">
        <v>82</v>
      </c>
      <c r="L46" s="458">
        <v>100</v>
      </c>
      <c r="M46" s="458">
        <v>120</v>
      </c>
      <c r="N46" s="458">
        <v>200</v>
      </c>
      <c r="T46" s="115"/>
      <c r="V46" s="121"/>
      <c r="W46" s="121"/>
      <c r="X46" s="121"/>
      <c r="Y46" s="121"/>
      <c r="Z46" s="122"/>
      <c r="AA46" s="123"/>
    </row>
    <row r="47" spans="2:27" s="114" customFormat="1" ht="13.5" hidden="1" thickBot="1" x14ac:dyDescent="0.25">
      <c r="B47" s="116"/>
      <c r="C47" s="120"/>
      <c r="F47" s="108" t="str">
        <f t="shared" si="0"/>
        <v>5430</v>
      </c>
      <c r="G47" s="231" t="s">
        <v>44</v>
      </c>
      <c r="H47" s="232">
        <v>54</v>
      </c>
      <c r="I47" s="232">
        <v>30</v>
      </c>
      <c r="J47" s="232">
        <v>122</v>
      </c>
      <c r="K47" s="235">
        <v>86</v>
      </c>
      <c r="L47" s="458">
        <v>100</v>
      </c>
      <c r="M47" s="458">
        <v>120</v>
      </c>
      <c r="N47" s="458">
        <v>200</v>
      </c>
      <c r="T47" s="115"/>
      <c r="V47" s="121"/>
      <c r="W47" s="121"/>
      <c r="X47" s="121"/>
      <c r="Y47" s="121"/>
      <c r="Z47" s="122"/>
      <c r="AA47" s="123"/>
    </row>
    <row r="48" spans="2:27" s="114" customFormat="1" ht="13.5" hidden="1" thickBot="1" x14ac:dyDescent="0.25">
      <c r="B48" s="116"/>
      <c r="C48" s="120"/>
      <c r="F48" s="108" t="str">
        <f t="shared" si="0"/>
        <v>6030</v>
      </c>
      <c r="G48" s="231" t="s">
        <v>45</v>
      </c>
      <c r="H48" s="232">
        <v>60</v>
      </c>
      <c r="I48" s="232">
        <v>30</v>
      </c>
      <c r="J48" s="267">
        <v>122</v>
      </c>
      <c r="K48" s="235">
        <v>86</v>
      </c>
      <c r="L48" s="458">
        <v>125</v>
      </c>
      <c r="M48" s="458">
        <v>150</v>
      </c>
      <c r="N48" s="458">
        <v>250</v>
      </c>
      <c r="T48" s="115"/>
      <c r="V48" s="121"/>
      <c r="W48" s="121"/>
      <c r="X48" s="121"/>
      <c r="Y48" s="121"/>
      <c r="Z48" s="122"/>
      <c r="AA48" s="123"/>
    </row>
    <row r="49" spans="2:27" s="114" customFormat="1" ht="13.5" hidden="1" thickBot="1" x14ac:dyDescent="0.25">
      <c r="B49" s="116"/>
      <c r="C49" s="120"/>
      <c r="F49" s="108" t="str">
        <f t="shared" si="0"/>
        <v>6430</v>
      </c>
      <c r="G49" s="231" t="s">
        <v>45</v>
      </c>
      <c r="H49" s="232">
        <v>64</v>
      </c>
      <c r="I49" s="232">
        <v>30</v>
      </c>
      <c r="J49" s="232">
        <v>133</v>
      </c>
      <c r="K49" s="235">
        <v>90</v>
      </c>
      <c r="L49" s="458">
        <v>125</v>
      </c>
      <c r="M49" s="458">
        <v>150</v>
      </c>
      <c r="N49" s="458">
        <v>250</v>
      </c>
      <c r="T49" s="115"/>
      <c r="V49" s="121"/>
      <c r="W49" s="121"/>
      <c r="X49" s="121"/>
      <c r="Y49" s="121"/>
      <c r="Z49" s="122"/>
      <c r="AA49" s="123"/>
    </row>
    <row r="50" spans="2:27" s="114" customFormat="1" ht="13.5" hidden="1" thickBot="1" x14ac:dyDescent="0.25">
      <c r="B50" s="116"/>
      <c r="C50" s="120"/>
      <c r="F50" s="108" t="str">
        <f t="shared" si="0"/>
        <v>7030</v>
      </c>
      <c r="G50" s="233" t="s">
        <v>45</v>
      </c>
      <c r="H50" s="232">
        <v>70</v>
      </c>
      <c r="I50" s="232">
        <v>30</v>
      </c>
      <c r="J50" s="232">
        <v>133</v>
      </c>
      <c r="K50" s="235">
        <v>90</v>
      </c>
      <c r="L50" s="458">
        <v>125</v>
      </c>
      <c r="M50" s="458">
        <v>150</v>
      </c>
      <c r="N50" s="458">
        <v>250</v>
      </c>
      <c r="T50" s="115"/>
      <c r="V50" s="121"/>
      <c r="W50" s="121"/>
      <c r="X50" s="121"/>
      <c r="Y50" s="121"/>
      <c r="Z50" s="122"/>
      <c r="AA50" s="123"/>
    </row>
    <row r="51" spans="2:27" s="114" customFormat="1" ht="13.5" hidden="1" thickBot="1" x14ac:dyDescent="0.25">
      <c r="B51" s="116"/>
      <c r="C51" s="120"/>
      <c r="F51" s="108" t="str">
        <f t="shared" si="0"/>
        <v>7630</v>
      </c>
      <c r="G51" s="231" t="s">
        <v>45</v>
      </c>
      <c r="H51" s="232">
        <v>76</v>
      </c>
      <c r="I51" s="232">
        <v>30</v>
      </c>
      <c r="J51" s="232">
        <v>146</v>
      </c>
      <c r="K51" s="235">
        <v>98</v>
      </c>
      <c r="L51" s="458">
        <v>125</v>
      </c>
      <c r="M51" s="458">
        <v>150</v>
      </c>
      <c r="N51" s="458">
        <v>250</v>
      </c>
      <c r="T51" s="115"/>
      <c r="V51" s="121"/>
      <c r="W51" s="121"/>
      <c r="X51" s="121"/>
      <c r="Y51" s="121"/>
      <c r="Z51" s="122"/>
      <c r="AA51" s="123"/>
    </row>
    <row r="52" spans="2:27" s="114" customFormat="1" ht="13.5" hidden="1" thickBot="1" x14ac:dyDescent="0.25">
      <c r="B52" s="116"/>
      <c r="C52" s="120"/>
      <c r="F52" s="108" t="str">
        <f t="shared" si="0"/>
        <v>8930</v>
      </c>
      <c r="G52" s="231" t="s">
        <v>47</v>
      </c>
      <c r="H52" s="232">
        <v>89</v>
      </c>
      <c r="I52" s="232">
        <v>30</v>
      </c>
      <c r="J52" s="232">
        <v>160</v>
      </c>
      <c r="K52" s="235">
        <v>105</v>
      </c>
      <c r="L52" s="458">
        <v>200</v>
      </c>
      <c r="M52" s="458">
        <v>240</v>
      </c>
      <c r="N52" s="458">
        <v>400</v>
      </c>
      <c r="T52" s="115"/>
      <c r="V52" s="121"/>
      <c r="W52" s="121"/>
      <c r="X52" s="121"/>
      <c r="Y52" s="121"/>
      <c r="Z52" s="122"/>
      <c r="AA52" s="123"/>
    </row>
    <row r="53" spans="2:27" s="114" customFormat="1" ht="13.5" hidden="1" thickBot="1" x14ac:dyDescent="0.25">
      <c r="B53" s="116"/>
      <c r="C53" s="120"/>
      <c r="F53" s="108" t="str">
        <f t="shared" si="0"/>
        <v>10230</v>
      </c>
      <c r="G53" s="231" t="s">
        <v>47</v>
      </c>
      <c r="H53" s="234">
        <v>102</v>
      </c>
      <c r="I53" s="232">
        <v>30</v>
      </c>
      <c r="J53" s="232">
        <v>173</v>
      </c>
      <c r="K53" s="235">
        <v>115</v>
      </c>
      <c r="L53" s="458">
        <v>200</v>
      </c>
      <c r="M53" s="458">
        <v>240</v>
      </c>
      <c r="N53" s="458">
        <v>400</v>
      </c>
      <c r="T53" s="115"/>
      <c r="V53" s="121"/>
      <c r="W53" s="121"/>
      <c r="X53" s="121"/>
      <c r="Y53" s="121"/>
      <c r="Z53" s="122"/>
      <c r="AA53" s="123"/>
    </row>
    <row r="54" spans="2:27" s="114" customFormat="1" ht="13.5" hidden="1" thickBot="1" x14ac:dyDescent="0.25">
      <c r="B54" s="116"/>
      <c r="C54" s="120"/>
      <c r="F54" s="108" t="str">
        <f t="shared" si="0"/>
        <v>11430</v>
      </c>
      <c r="G54" s="231" t="s">
        <v>48</v>
      </c>
      <c r="H54" s="234">
        <v>114</v>
      </c>
      <c r="I54" s="232">
        <v>30</v>
      </c>
      <c r="J54" s="232">
        <v>185</v>
      </c>
      <c r="K54" s="235">
        <v>155</v>
      </c>
      <c r="L54" s="458">
        <v>250</v>
      </c>
      <c r="M54" s="458">
        <v>300</v>
      </c>
      <c r="N54" s="458">
        <v>500</v>
      </c>
      <c r="T54" s="115"/>
      <c r="V54" s="121"/>
      <c r="W54" s="121"/>
      <c r="X54" s="121"/>
      <c r="Y54" s="121"/>
      <c r="Z54" s="122"/>
      <c r="AA54" s="123"/>
    </row>
    <row r="55" spans="2:27" s="114" customFormat="1" ht="13.5" hidden="1" thickBot="1" x14ac:dyDescent="0.25">
      <c r="B55" s="116"/>
      <c r="C55" s="120"/>
      <c r="F55" s="108" t="str">
        <f t="shared" si="0"/>
        <v>12730</v>
      </c>
      <c r="G55" s="231" t="s">
        <v>48</v>
      </c>
      <c r="H55" s="234">
        <v>127</v>
      </c>
      <c r="I55" s="232">
        <v>30</v>
      </c>
      <c r="J55" s="232">
        <v>199</v>
      </c>
      <c r="K55" s="235">
        <v>155</v>
      </c>
      <c r="L55" s="458">
        <v>250</v>
      </c>
      <c r="M55" s="458">
        <v>300</v>
      </c>
      <c r="N55" s="458">
        <v>500</v>
      </c>
      <c r="T55" s="115"/>
      <c r="V55" s="121"/>
      <c r="W55" s="121"/>
      <c r="X55" s="121"/>
      <c r="Y55" s="121"/>
      <c r="Z55" s="122"/>
      <c r="AA55" s="123"/>
    </row>
    <row r="56" spans="2:27" s="114" customFormat="1" ht="13.5" hidden="1" thickBot="1" x14ac:dyDescent="0.25">
      <c r="B56" s="116"/>
      <c r="C56" s="120"/>
      <c r="F56" s="108" t="str">
        <f t="shared" si="0"/>
        <v>14030</v>
      </c>
      <c r="G56" s="231" t="s">
        <v>49</v>
      </c>
      <c r="H56" s="234">
        <v>140</v>
      </c>
      <c r="I56" s="232">
        <v>30</v>
      </c>
      <c r="J56" s="232">
        <v>213</v>
      </c>
      <c r="K56" s="235">
        <v>210</v>
      </c>
      <c r="L56" s="458">
        <v>312.5</v>
      </c>
      <c r="M56" s="458">
        <v>375</v>
      </c>
      <c r="N56" s="458">
        <v>625</v>
      </c>
      <c r="T56" s="115"/>
      <c r="V56" s="121"/>
      <c r="W56" s="121"/>
      <c r="X56" s="121"/>
      <c r="Y56" s="121"/>
      <c r="Z56" s="122"/>
      <c r="AA56" s="123"/>
    </row>
    <row r="57" spans="2:27" s="114" customFormat="1" ht="13.5" hidden="1" thickBot="1" x14ac:dyDescent="0.25">
      <c r="B57" s="116"/>
      <c r="C57" s="120"/>
      <c r="F57" s="108" t="str">
        <f t="shared" si="0"/>
        <v>16830</v>
      </c>
      <c r="G57" s="231" t="s">
        <v>220</v>
      </c>
      <c r="H57" s="234">
        <v>168</v>
      </c>
      <c r="I57" s="232">
        <v>30</v>
      </c>
      <c r="J57" s="232">
        <v>238</v>
      </c>
      <c r="K57" s="235">
        <v>252</v>
      </c>
      <c r="L57" s="458">
        <v>375</v>
      </c>
      <c r="M57" s="458">
        <v>450</v>
      </c>
      <c r="N57" s="458">
        <v>750</v>
      </c>
      <c r="T57" s="115"/>
      <c r="V57" s="121"/>
      <c r="W57" s="121"/>
      <c r="X57" s="121"/>
      <c r="Y57" s="121"/>
      <c r="Z57" s="122"/>
      <c r="AA57" s="123"/>
    </row>
    <row r="58" spans="2:27" s="114" customFormat="1" ht="13.5" hidden="1" thickBot="1" x14ac:dyDescent="0.25">
      <c r="B58" s="116"/>
      <c r="C58" s="120"/>
      <c r="F58" s="108" t="str">
        <f t="shared" si="0"/>
        <v>17830</v>
      </c>
      <c r="G58" s="231" t="s">
        <v>220</v>
      </c>
      <c r="H58" s="234">
        <v>178</v>
      </c>
      <c r="I58" s="232">
        <v>30</v>
      </c>
      <c r="J58" s="232">
        <v>253</v>
      </c>
      <c r="K58" s="235">
        <v>267</v>
      </c>
      <c r="L58" s="458">
        <v>375</v>
      </c>
      <c r="M58" s="458">
        <v>450</v>
      </c>
      <c r="N58" s="458">
        <v>750</v>
      </c>
      <c r="T58" s="115"/>
      <c r="V58" s="121"/>
      <c r="W58" s="121"/>
      <c r="X58" s="121"/>
      <c r="Y58" s="121"/>
      <c r="Z58" s="122"/>
      <c r="AA58" s="123"/>
    </row>
    <row r="59" spans="2:27" s="114" customFormat="1" ht="13.5" hidden="1" thickBot="1" x14ac:dyDescent="0.25">
      <c r="B59" s="116"/>
      <c r="C59" s="120"/>
      <c r="F59" s="108" t="str">
        <f t="shared" si="0"/>
        <v>21930</v>
      </c>
      <c r="G59" s="231" t="s">
        <v>221</v>
      </c>
      <c r="H59" s="234">
        <v>219</v>
      </c>
      <c r="I59" s="232">
        <v>30</v>
      </c>
      <c r="J59" s="232">
        <v>292</v>
      </c>
      <c r="K59" s="235">
        <v>305</v>
      </c>
      <c r="L59" s="458">
        <v>500</v>
      </c>
      <c r="M59" s="458">
        <v>600</v>
      </c>
      <c r="N59" s="458">
        <v>1000</v>
      </c>
      <c r="T59" s="115"/>
      <c r="V59" s="121"/>
      <c r="W59" s="121"/>
      <c r="X59" s="121"/>
      <c r="Y59" s="121"/>
      <c r="Z59" s="122"/>
      <c r="AA59" s="123"/>
    </row>
    <row r="60" spans="2:27" s="114" customFormat="1" ht="13.5" hidden="1" thickBot="1" x14ac:dyDescent="0.25">
      <c r="B60" s="116"/>
      <c r="C60" s="120"/>
      <c r="F60" s="108" t="str">
        <f t="shared" si="0"/>
        <v>23030</v>
      </c>
      <c r="G60" s="231" t="s">
        <v>221</v>
      </c>
      <c r="H60" s="234">
        <v>230</v>
      </c>
      <c r="I60" s="232">
        <v>30</v>
      </c>
      <c r="J60" s="232">
        <v>310</v>
      </c>
      <c r="K60" s="235">
        <v>345</v>
      </c>
      <c r="L60" s="458">
        <v>500</v>
      </c>
      <c r="M60" s="458">
        <v>600</v>
      </c>
      <c r="N60" s="458">
        <v>1000</v>
      </c>
      <c r="T60" s="115"/>
      <c r="V60" s="121"/>
      <c r="W60" s="121"/>
      <c r="X60" s="121"/>
      <c r="Y60" s="121"/>
      <c r="Z60" s="122"/>
      <c r="AA60" s="123"/>
    </row>
    <row r="61" spans="2:27" s="114" customFormat="1" ht="13.5" hidden="1" thickBot="1" x14ac:dyDescent="0.25">
      <c r="B61" s="116"/>
      <c r="C61" s="120"/>
      <c r="F61" s="108" t="str">
        <f t="shared" si="0"/>
        <v>27330</v>
      </c>
      <c r="G61" s="231" t="s">
        <v>222</v>
      </c>
      <c r="H61" s="234">
        <v>273</v>
      </c>
      <c r="I61" s="232">
        <v>30</v>
      </c>
      <c r="J61" s="232">
        <v>345</v>
      </c>
      <c r="K61" s="235">
        <v>381</v>
      </c>
      <c r="L61" s="458">
        <v>625</v>
      </c>
      <c r="M61" s="458">
        <v>750</v>
      </c>
      <c r="N61" s="458">
        <v>1250</v>
      </c>
      <c r="T61" s="115"/>
      <c r="V61" s="121"/>
      <c r="W61" s="121"/>
      <c r="X61" s="121"/>
      <c r="Y61" s="121"/>
      <c r="Z61" s="122"/>
      <c r="AA61" s="123"/>
    </row>
    <row r="62" spans="2:27" s="114" customFormat="1" ht="13.5" hidden="1" thickBot="1" x14ac:dyDescent="0.25">
      <c r="B62" s="116"/>
      <c r="C62" s="120"/>
      <c r="F62" s="108" t="str">
        <f t="shared" si="0"/>
        <v>28930</v>
      </c>
      <c r="G62" s="231" t="s">
        <v>222</v>
      </c>
      <c r="H62" s="234">
        <v>289</v>
      </c>
      <c r="I62" s="232">
        <v>30</v>
      </c>
      <c r="J62" s="232">
        <v>371</v>
      </c>
      <c r="K62" s="235">
        <v>433.5</v>
      </c>
      <c r="L62" s="458">
        <v>625</v>
      </c>
      <c r="M62" s="458">
        <v>750</v>
      </c>
      <c r="N62" s="458">
        <v>1250</v>
      </c>
      <c r="T62" s="115"/>
      <c r="V62" s="121"/>
      <c r="W62" s="121"/>
      <c r="X62" s="121"/>
      <c r="Y62" s="121"/>
      <c r="Z62" s="122"/>
      <c r="AA62" s="123"/>
    </row>
    <row r="63" spans="2:27" s="114" customFormat="1" ht="13.5" hidden="1" thickBot="1" x14ac:dyDescent="0.25">
      <c r="B63" s="116"/>
      <c r="C63" s="120"/>
      <c r="F63" s="108" t="str">
        <f t="shared" si="0"/>
        <v>32430</v>
      </c>
      <c r="G63" s="231" t="s">
        <v>223</v>
      </c>
      <c r="H63" s="234">
        <v>324</v>
      </c>
      <c r="I63" s="232">
        <v>30</v>
      </c>
      <c r="J63" s="232">
        <v>396</v>
      </c>
      <c r="K63" s="235">
        <v>457</v>
      </c>
      <c r="L63" s="458">
        <v>750</v>
      </c>
      <c r="M63" s="458">
        <v>900</v>
      </c>
      <c r="N63" s="458">
        <v>1500</v>
      </c>
      <c r="T63" s="115"/>
      <c r="V63" s="121"/>
      <c r="W63" s="121"/>
      <c r="X63" s="121"/>
      <c r="Y63" s="121"/>
      <c r="Z63" s="122"/>
      <c r="AA63" s="123"/>
    </row>
    <row r="64" spans="2:27" s="114" customFormat="1" ht="13.5" hidden="1" thickBot="1" x14ac:dyDescent="0.25">
      <c r="B64" s="116"/>
      <c r="C64" s="120"/>
      <c r="F64" s="108" t="str">
        <f t="shared" si="0"/>
        <v>35630</v>
      </c>
      <c r="G64" s="231" t="s">
        <v>224</v>
      </c>
      <c r="H64" s="234">
        <v>356</v>
      </c>
      <c r="I64" s="232">
        <v>30</v>
      </c>
      <c r="J64" s="232">
        <v>436</v>
      </c>
      <c r="K64" s="235">
        <v>533</v>
      </c>
      <c r="L64" s="458">
        <v>875</v>
      </c>
      <c r="M64" s="458">
        <v>1050</v>
      </c>
      <c r="N64" s="458">
        <v>1750</v>
      </c>
      <c r="T64" s="115"/>
      <c r="V64" s="121"/>
      <c r="W64" s="121"/>
      <c r="X64" s="121"/>
      <c r="Y64" s="121"/>
      <c r="Z64" s="122"/>
      <c r="AA64" s="123"/>
    </row>
    <row r="65" spans="2:27" s="114" customFormat="1" ht="13.5" hidden="1" thickBot="1" x14ac:dyDescent="0.25">
      <c r="B65" s="116"/>
      <c r="C65" s="120"/>
      <c r="F65" s="108" t="str">
        <f t="shared" si="0"/>
        <v>37130</v>
      </c>
      <c r="G65" s="231" t="s">
        <v>224</v>
      </c>
      <c r="H65" s="234">
        <v>371</v>
      </c>
      <c r="I65" s="232">
        <v>30</v>
      </c>
      <c r="J65" s="232">
        <v>451</v>
      </c>
      <c r="K65" s="235">
        <v>556.5</v>
      </c>
      <c r="L65" s="458">
        <v>875</v>
      </c>
      <c r="M65" s="458">
        <v>1050</v>
      </c>
      <c r="N65" s="458">
        <v>1750</v>
      </c>
      <c r="T65" s="115"/>
      <c r="V65" s="121"/>
      <c r="W65" s="121"/>
      <c r="X65" s="121"/>
      <c r="Y65" s="121"/>
      <c r="Z65" s="122"/>
      <c r="AA65" s="123"/>
    </row>
    <row r="66" spans="2:27" s="114" customFormat="1" ht="13.5" hidden="1" thickBot="1" x14ac:dyDescent="0.25">
      <c r="B66" s="116"/>
      <c r="C66" s="120"/>
      <c r="F66" s="108" t="str">
        <f t="shared" ref="F66:F129" si="1">CONCATENATE(H66,I66)</f>
        <v>40630</v>
      </c>
      <c r="G66" s="231" t="s">
        <v>225</v>
      </c>
      <c r="H66" s="234">
        <v>406</v>
      </c>
      <c r="I66" s="232">
        <v>30</v>
      </c>
      <c r="J66" s="232">
        <v>491</v>
      </c>
      <c r="K66" s="235">
        <v>609</v>
      </c>
      <c r="L66" s="458">
        <v>1000</v>
      </c>
      <c r="M66" s="458">
        <v>1200</v>
      </c>
      <c r="N66" s="458">
        <v>2000</v>
      </c>
      <c r="T66" s="115"/>
      <c r="V66" s="121"/>
      <c r="W66" s="121"/>
      <c r="X66" s="121"/>
      <c r="Y66" s="121"/>
      <c r="Z66" s="122"/>
      <c r="AA66" s="123"/>
    </row>
    <row r="67" spans="2:27" s="114" customFormat="1" ht="13.5" hidden="1" thickBot="1" x14ac:dyDescent="0.25">
      <c r="B67" s="116"/>
      <c r="C67" s="120"/>
      <c r="F67" s="108" t="str">
        <f t="shared" si="1"/>
        <v>42630</v>
      </c>
      <c r="G67" s="231" t="s">
        <v>225</v>
      </c>
      <c r="H67" s="234">
        <v>426</v>
      </c>
      <c r="I67" s="232">
        <v>30</v>
      </c>
      <c r="J67" s="232">
        <v>504</v>
      </c>
      <c r="K67" s="235">
        <v>639</v>
      </c>
      <c r="L67" s="458">
        <v>1000</v>
      </c>
      <c r="M67" s="458">
        <v>1200</v>
      </c>
      <c r="N67" s="458">
        <v>2000</v>
      </c>
      <c r="T67" s="115"/>
      <c r="V67" s="121"/>
      <c r="W67" s="121"/>
      <c r="X67" s="121"/>
      <c r="Y67" s="121"/>
      <c r="Z67" s="122"/>
      <c r="AA67" s="123"/>
    </row>
    <row r="68" spans="2:27" s="114" customFormat="1" ht="13.5" hidden="1" thickBot="1" x14ac:dyDescent="0.25">
      <c r="B68" s="116"/>
      <c r="C68" s="120"/>
      <c r="F68" s="108" t="str">
        <f t="shared" si="1"/>
        <v>50830</v>
      </c>
      <c r="G68" s="231" t="s">
        <v>226</v>
      </c>
      <c r="H68" s="234">
        <v>508</v>
      </c>
      <c r="I68" s="232">
        <v>30</v>
      </c>
      <c r="J68" s="232">
        <v>582</v>
      </c>
      <c r="K68" s="235">
        <v>762</v>
      </c>
      <c r="L68" s="458">
        <v>1250</v>
      </c>
      <c r="M68" s="458">
        <v>1500</v>
      </c>
      <c r="N68" s="458">
        <v>2500</v>
      </c>
      <c r="T68" s="115"/>
      <c r="V68" s="121"/>
      <c r="W68" s="121"/>
      <c r="X68" s="121"/>
      <c r="Y68" s="121"/>
      <c r="Z68" s="122"/>
      <c r="AA68" s="123"/>
    </row>
    <row r="69" spans="2:27" s="114" customFormat="1" ht="13.5" hidden="1" thickBot="1" x14ac:dyDescent="0.25">
      <c r="B69" s="116"/>
      <c r="C69" s="120"/>
      <c r="F69" s="108" t="str">
        <f t="shared" si="1"/>
        <v>53330</v>
      </c>
      <c r="G69" s="231" t="s">
        <v>226</v>
      </c>
      <c r="H69" s="234">
        <v>533</v>
      </c>
      <c r="I69" s="232">
        <v>30</v>
      </c>
      <c r="J69" s="232">
        <v>612</v>
      </c>
      <c r="K69" s="235">
        <v>799.5</v>
      </c>
      <c r="L69" s="458">
        <v>1250</v>
      </c>
      <c r="M69" s="458">
        <v>1500</v>
      </c>
      <c r="N69" s="458">
        <v>2500</v>
      </c>
      <c r="T69" s="115"/>
      <c r="V69" s="121"/>
      <c r="W69" s="121"/>
      <c r="X69" s="121"/>
      <c r="Y69" s="121"/>
      <c r="Z69" s="122"/>
      <c r="AA69" s="123"/>
    </row>
    <row r="70" spans="2:27" s="114" customFormat="1" ht="13.5" hidden="1" thickBot="1" x14ac:dyDescent="0.25">
      <c r="B70" s="116"/>
      <c r="C70" s="120"/>
      <c r="F70" s="108" t="str">
        <f t="shared" si="1"/>
        <v>61230</v>
      </c>
      <c r="G70" s="231" t="s">
        <v>215</v>
      </c>
      <c r="H70" s="234">
        <v>612</v>
      </c>
      <c r="I70" s="232">
        <v>30</v>
      </c>
      <c r="J70" s="232">
        <v>687</v>
      </c>
      <c r="K70" s="235">
        <v>918</v>
      </c>
      <c r="L70" s="458">
        <v>1500</v>
      </c>
      <c r="M70" s="458">
        <v>1800</v>
      </c>
      <c r="N70" s="458">
        <v>3000</v>
      </c>
      <c r="T70" s="115"/>
      <c r="V70" s="121"/>
      <c r="W70" s="121"/>
      <c r="X70" s="121"/>
      <c r="Y70" s="121"/>
      <c r="Z70" s="122"/>
      <c r="AA70" s="123"/>
    </row>
    <row r="71" spans="2:27" s="114" customFormat="1" ht="13.5" hidden="1" thickBot="1" x14ac:dyDescent="0.25">
      <c r="B71" s="116"/>
      <c r="C71" s="120"/>
      <c r="F71" s="108" t="str">
        <f t="shared" si="1"/>
        <v>63030</v>
      </c>
      <c r="G71" s="231" t="s">
        <v>215</v>
      </c>
      <c r="H71" s="234">
        <v>630</v>
      </c>
      <c r="I71" s="232">
        <v>30</v>
      </c>
      <c r="J71" s="232">
        <v>702</v>
      </c>
      <c r="K71" s="235">
        <v>945</v>
      </c>
      <c r="L71" s="458">
        <v>1500</v>
      </c>
      <c r="M71" s="458">
        <v>1800</v>
      </c>
      <c r="N71" s="458">
        <v>3000</v>
      </c>
      <c r="T71" s="115"/>
      <c r="V71" s="121"/>
      <c r="W71" s="121"/>
      <c r="X71" s="121"/>
      <c r="Y71" s="121"/>
      <c r="Z71" s="122"/>
      <c r="AA71" s="123"/>
    </row>
    <row r="72" spans="2:27" s="114" customFormat="1" ht="13.5" hidden="1" thickBot="1" x14ac:dyDescent="0.25">
      <c r="B72" s="116"/>
      <c r="C72" s="120"/>
      <c r="F72" s="108" t="str">
        <f t="shared" si="1"/>
        <v>71430</v>
      </c>
      <c r="G72" s="231" t="s">
        <v>216</v>
      </c>
      <c r="H72" s="234">
        <v>714</v>
      </c>
      <c r="I72" s="232">
        <v>30</v>
      </c>
      <c r="J72" s="232">
        <v>792</v>
      </c>
      <c r="K72" s="235">
        <v>1071</v>
      </c>
      <c r="L72" s="458">
        <v>1750</v>
      </c>
      <c r="M72" s="458">
        <v>2100</v>
      </c>
      <c r="N72" s="458">
        <v>3500</v>
      </c>
      <c r="T72" s="115"/>
      <c r="V72" s="121"/>
      <c r="W72" s="121"/>
      <c r="X72" s="121"/>
      <c r="Y72" s="121"/>
      <c r="Z72" s="122"/>
      <c r="AA72" s="123"/>
    </row>
    <row r="73" spans="2:27" s="114" customFormat="1" ht="13.5" hidden="1" thickBot="1" x14ac:dyDescent="0.25">
      <c r="B73" s="116"/>
      <c r="C73" s="120"/>
      <c r="F73" s="108" t="str">
        <f t="shared" si="1"/>
        <v>81330</v>
      </c>
      <c r="G73" s="231" t="s">
        <v>217</v>
      </c>
      <c r="H73" s="234">
        <v>813</v>
      </c>
      <c r="I73" s="232">
        <v>30</v>
      </c>
      <c r="J73" s="232">
        <v>882</v>
      </c>
      <c r="K73" s="235">
        <v>1219.5</v>
      </c>
      <c r="L73" s="458">
        <v>2000</v>
      </c>
      <c r="M73" s="458">
        <v>2400</v>
      </c>
      <c r="N73" s="458">
        <v>4000</v>
      </c>
      <c r="T73" s="115"/>
      <c r="V73" s="121"/>
      <c r="W73" s="121"/>
      <c r="X73" s="121"/>
      <c r="Y73" s="121"/>
      <c r="Z73" s="122"/>
      <c r="AA73" s="123"/>
    </row>
    <row r="74" spans="2:27" s="114" customFormat="1" ht="13.5" hidden="1" thickBot="1" x14ac:dyDescent="0.25">
      <c r="B74" s="116"/>
      <c r="C74" s="120"/>
      <c r="F74" s="108" t="str">
        <f t="shared" si="1"/>
        <v>91430</v>
      </c>
      <c r="G74" s="231" t="s">
        <v>218</v>
      </c>
      <c r="H74" s="234">
        <v>914</v>
      </c>
      <c r="I74" s="232">
        <v>30</v>
      </c>
      <c r="J74" s="232">
        <v>986</v>
      </c>
      <c r="K74" s="235">
        <v>1371</v>
      </c>
      <c r="L74" s="458">
        <v>2250</v>
      </c>
      <c r="M74" s="458">
        <v>2700</v>
      </c>
      <c r="N74" s="458">
        <v>4500</v>
      </c>
      <c r="T74" s="115"/>
      <c r="V74" s="121"/>
      <c r="W74" s="121"/>
      <c r="X74" s="121"/>
      <c r="Y74" s="121"/>
      <c r="Z74" s="122"/>
      <c r="AA74" s="123"/>
    </row>
    <row r="75" spans="2:27" s="114" customFormat="1" ht="13.5" hidden="1" thickBot="1" x14ac:dyDescent="0.25">
      <c r="B75" s="116"/>
      <c r="C75" s="120"/>
      <c r="F75" s="108" t="str">
        <f t="shared" si="1"/>
        <v>101630</v>
      </c>
      <c r="G75" s="231" t="s">
        <v>219</v>
      </c>
      <c r="H75" s="234">
        <v>1016</v>
      </c>
      <c r="I75" s="232">
        <v>30</v>
      </c>
      <c r="J75" s="232">
        <v>1092</v>
      </c>
      <c r="K75" s="235">
        <v>1524</v>
      </c>
      <c r="L75" s="458">
        <v>2500</v>
      </c>
      <c r="M75" s="458">
        <v>3000</v>
      </c>
      <c r="N75" s="458">
        <v>5000</v>
      </c>
      <c r="T75" s="115"/>
      <c r="V75" s="121"/>
      <c r="W75" s="121"/>
      <c r="X75" s="121"/>
      <c r="Y75" s="121"/>
      <c r="Z75" s="122"/>
      <c r="AA75" s="123"/>
    </row>
    <row r="76" spans="2:27" s="114" customFormat="1" ht="13.5" hidden="1" thickBot="1" x14ac:dyDescent="0.25">
      <c r="B76" s="116"/>
      <c r="C76" s="120"/>
      <c r="F76" s="108" t="str">
        <f t="shared" si="1"/>
        <v>1240</v>
      </c>
      <c r="G76" s="231" t="s">
        <v>214</v>
      </c>
      <c r="H76" s="236" t="s">
        <v>54</v>
      </c>
      <c r="I76" s="232">
        <v>40</v>
      </c>
      <c r="J76" s="232">
        <v>106</v>
      </c>
      <c r="K76" s="235">
        <v>78</v>
      </c>
      <c r="L76" s="458">
        <v>78</v>
      </c>
      <c r="M76" s="458">
        <v>78</v>
      </c>
      <c r="N76" s="458">
        <v>78</v>
      </c>
      <c r="T76" s="115"/>
      <c r="V76" s="121"/>
      <c r="W76" s="121"/>
      <c r="X76" s="121"/>
      <c r="Y76" s="121"/>
      <c r="Z76" s="122"/>
      <c r="AA76" s="123"/>
    </row>
    <row r="77" spans="2:27" s="114" customFormat="1" ht="13.5" hidden="1" thickBot="1" x14ac:dyDescent="0.25">
      <c r="B77" s="116"/>
      <c r="C77" s="120"/>
      <c r="F77" s="108" t="str">
        <f t="shared" si="1"/>
        <v>1540</v>
      </c>
      <c r="G77" s="231" t="s">
        <v>214</v>
      </c>
      <c r="H77" s="236" t="s">
        <v>40</v>
      </c>
      <c r="I77" s="232">
        <v>40</v>
      </c>
      <c r="J77" s="232">
        <v>106</v>
      </c>
      <c r="K77" s="235">
        <v>78</v>
      </c>
      <c r="L77" s="458">
        <v>78</v>
      </c>
      <c r="M77" s="458">
        <v>78</v>
      </c>
      <c r="N77" s="458">
        <v>78</v>
      </c>
      <c r="T77" s="115"/>
      <c r="V77" s="121"/>
      <c r="W77" s="121"/>
      <c r="X77" s="121"/>
      <c r="Y77" s="121"/>
      <c r="Z77" s="122"/>
      <c r="AA77" s="123"/>
    </row>
    <row r="78" spans="2:27" s="114" customFormat="1" ht="13.5" hidden="1" thickBot="1" x14ac:dyDescent="0.25">
      <c r="B78" s="116"/>
      <c r="C78" s="120"/>
      <c r="F78" s="108" t="str">
        <f t="shared" si="1"/>
        <v>1840</v>
      </c>
      <c r="G78" s="231" t="s">
        <v>39</v>
      </c>
      <c r="H78" s="232">
        <v>18</v>
      </c>
      <c r="I78" s="232">
        <v>40</v>
      </c>
      <c r="J78" s="232">
        <v>106</v>
      </c>
      <c r="K78" s="235">
        <v>78</v>
      </c>
      <c r="L78" s="458">
        <v>78</v>
      </c>
      <c r="M78" s="458">
        <v>78</v>
      </c>
      <c r="N78" s="458">
        <v>78</v>
      </c>
      <c r="T78" s="115"/>
      <c r="V78" s="121"/>
      <c r="W78" s="121"/>
      <c r="X78" s="121"/>
      <c r="Y78" s="121"/>
      <c r="Z78" s="122"/>
      <c r="AA78" s="123"/>
    </row>
    <row r="79" spans="2:27" s="114" customFormat="1" ht="13.5" hidden="1" thickBot="1" x14ac:dyDescent="0.25">
      <c r="B79" s="116"/>
      <c r="C79" s="120"/>
      <c r="F79" s="108" t="str">
        <f t="shared" si="1"/>
        <v>2240</v>
      </c>
      <c r="G79" s="230" t="s">
        <v>40</v>
      </c>
      <c r="H79" s="230">
        <v>22</v>
      </c>
      <c r="I79" s="230">
        <v>40</v>
      </c>
      <c r="J79" s="230">
        <v>115</v>
      </c>
      <c r="K79" s="235">
        <v>82</v>
      </c>
      <c r="L79" s="458">
        <v>82</v>
      </c>
      <c r="M79" s="458">
        <v>82</v>
      </c>
      <c r="N79" s="458">
        <v>82</v>
      </c>
      <c r="T79" s="115"/>
      <c r="V79" s="121"/>
      <c r="W79" s="121"/>
      <c r="X79" s="121"/>
      <c r="Y79" s="121"/>
      <c r="Z79" s="122"/>
      <c r="AA79" s="123"/>
    </row>
    <row r="80" spans="2:27" s="114" customFormat="1" ht="13.5" hidden="1" thickBot="1" x14ac:dyDescent="0.25">
      <c r="B80" s="116"/>
      <c r="C80" s="120"/>
      <c r="F80" s="108" t="str">
        <f t="shared" si="1"/>
        <v>2840</v>
      </c>
      <c r="G80" s="230" t="s">
        <v>41</v>
      </c>
      <c r="H80" s="230">
        <v>28</v>
      </c>
      <c r="I80" s="230">
        <v>40</v>
      </c>
      <c r="J80" s="230">
        <v>115</v>
      </c>
      <c r="K80" s="235">
        <v>82</v>
      </c>
      <c r="L80" s="458">
        <v>82</v>
      </c>
      <c r="M80" s="458">
        <v>82</v>
      </c>
      <c r="N80" s="458">
        <v>100</v>
      </c>
      <c r="T80" s="115"/>
      <c r="V80" s="121"/>
      <c r="W80" s="121"/>
      <c r="X80" s="121"/>
      <c r="Y80" s="121"/>
      <c r="Z80" s="122"/>
      <c r="AA80" s="123"/>
    </row>
    <row r="81" spans="2:27" s="114" customFormat="1" ht="13.5" hidden="1" thickBot="1" x14ac:dyDescent="0.25">
      <c r="B81" s="116"/>
      <c r="C81" s="120"/>
      <c r="F81" s="108" t="str">
        <f t="shared" si="1"/>
        <v>3540</v>
      </c>
      <c r="G81" s="230" t="s">
        <v>42</v>
      </c>
      <c r="H81" s="230">
        <v>35</v>
      </c>
      <c r="I81" s="230">
        <v>40</v>
      </c>
      <c r="J81" s="230">
        <v>122</v>
      </c>
      <c r="K81" s="235">
        <v>86</v>
      </c>
      <c r="L81" s="458">
        <v>86</v>
      </c>
      <c r="M81" s="458">
        <v>86</v>
      </c>
      <c r="N81" s="458">
        <v>125</v>
      </c>
      <c r="T81" s="115"/>
      <c r="V81" s="121"/>
      <c r="W81" s="121"/>
      <c r="X81" s="121"/>
      <c r="Y81" s="121"/>
      <c r="Z81" s="122"/>
      <c r="AA81" s="123"/>
    </row>
    <row r="82" spans="2:27" s="114" customFormat="1" ht="13.5" hidden="1" thickBot="1" x14ac:dyDescent="0.25">
      <c r="B82" s="116"/>
      <c r="C82" s="120"/>
      <c r="F82" s="108" t="str">
        <f t="shared" si="1"/>
        <v>4240</v>
      </c>
      <c r="G82" s="230" t="s">
        <v>43</v>
      </c>
      <c r="H82" s="230">
        <v>42</v>
      </c>
      <c r="I82" s="230">
        <v>40</v>
      </c>
      <c r="J82" s="230">
        <v>133</v>
      </c>
      <c r="K82" s="235">
        <v>90</v>
      </c>
      <c r="L82" s="458">
        <v>90</v>
      </c>
      <c r="M82" s="458">
        <v>96</v>
      </c>
      <c r="N82" s="458">
        <v>160</v>
      </c>
      <c r="T82" s="115"/>
      <c r="V82" s="121"/>
      <c r="W82" s="121"/>
      <c r="X82" s="121"/>
      <c r="Y82" s="121"/>
      <c r="Z82" s="122"/>
      <c r="AA82" s="123"/>
    </row>
    <row r="83" spans="2:27" s="114" customFormat="1" ht="13.5" hidden="1" thickBot="1" x14ac:dyDescent="0.25">
      <c r="B83" s="116"/>
      <c r="C83" s="120"/>
      <c r="F83" s="108" t="str">
        <f t="shared" si="1"/>
        <v>4840</v>
      </c>
      <c r="G83" s="230" t="s">
        <v>44</v>
      </c>
      <c r="H83" s="230">
        <v>48</v>
      </c>
      <c r="I83" s="230">
        <v>40</v>
      </c>
      <c r="J83" s="230">
        <v>133</v>
      </c>
      <c r="K83" s="235">
        <v>90</v>
      </c>
      <c r="L83" s="458">
        <v>100</v>
      </c>
      <c r="M83" s="458">
        <v>120</v>
      </c>
      <c r="N83" s="458">
        <v>200</v>
      </c>
      <c r="T83" s="115"/>
      <c r="V83" s="121"/>
      <c r="W83" s="121"/>
      <c r="X83" s="121"/>
      <c r="Y83" s="121"/>
      <c r="Z83" s="122"/>
      <c r="AA83" s="123"/>
    </row>
    <row r="84" spans="2:27" s="114" customFormat="1" ht="13.5" hidden="1" thickBot="1" x14ac:dyDescent="0.25">
      <c r="B84" s="116"/>
      <c r="C84" s="120"/>
      <c r="F84" s="108" t="str">
        <f t="shared" si="1"/>
        <v>5440</v>
      </c>
      <c r="G84" s="230" t="s">
        <v>44</v>
      </c>
      <c r="H84" s="230">
        <v>54</v>
      </c>
      <c r="I84" s="230">
        <v>40</v>
      </c>
      <c r="J84" s="230">
        <v>146</v>
      </c>
      <c r="K84" s="235">
        <v>98</v>
      </c>
      <c r="L84" s="458">
        <v>100</v>
      </c>
      <c r="M84" s="458">
        <v>120</v>
      </c>
      <c r="N84" s="458">
        <v>200</v>
      </c>
      <c r="T84" s="115"/>
      <c r="V84" s="121"/>
      <c r="W84" s="121"/>
      <c r="X84" s="121"/>
      <c r="Y84" s="121"/>
      <c r="Z84" s="122"/>
      <c r="AA84" s="123"/>
    </row>
    <row r="85" spans="2:27" s="114" customFormat="1" ht="13.5" hidden="1" thickBot="1" x14ac:dyDescent="0.25">
      <c r="B85" s="116"/>
      <c r="C85" s="120"/>
      <c r="F85" s="108" t="str">
        <f t="shared" si="1"/>
        <v>6040</v>
      </c>
      <c r="G85" s="230" t="s">
        <v>45</v>
      </c>
      <c r="H85" s="230">
        <v>60</v>
      </c>
      <c r="I85" s="230">
        <v>40</v>
      </c>
      <c r="J85" s="230">
        <v>146</v>
      </c>
      <c r="K85" s="235">
        <v>98</v>
      </c>
      <c r="L85" s="458">
        <v>125</v>
      </c>
      <c r="M85" s="458">
        <v>150</v>
      </c>
      <c r="N85" s="458">
        <v>250</v>
      </c>
      <c r="T85" s="115"/>
      <c r="V85" s="121"/>
      <c r="W85" s="121"/>
      <c r="X85" s="121"/>
      <c r="Y85" s="121"/>
      <c r="Z85" s="122"/>
      <c r="AA85" s="123"/>
    </row>
    <row r="86" spans="2:27" s="114" customFormat="1" ht="13.5" hidden="1" thickBot="1" x14ac:dyDescent="0.25">
      <c r="B86" s="116"/>
      <c r="C86" s="120"/>
      <c r="F86" s="108" t="str">
        <f t="shared" si="1"/>
        <v>6440</v>
      </c>
      <c r="G86" s="230" t="s">
        <v>45</v>
      </c>
      <c r="H86" s="230">
        <v>64</v>
      </c>
      <c r="I86" s="230">
        <v>40</v>
      </c>
      <c r="J86" s="230">
        <v>146</v>
      </c>
      <c r="K86" s="235">
        <v>98</v>
      </c>
      <c r="L86" s="458">
        <v>125</v>
      </c>
      <c r="M86" s="458">
        <v>150</v>
      </c>
      <c r="N86" s="458">
        <v>250</v>
      </c>
      <c r="T86" s="115"/>
      <c r="V86" s="121"/>
      <c r="W86" s="121"/>
      <c r="X86" s="121"/>
      <c r="Y86" s="121"/>
      <c r="Z86" s="122"/>
      <c r="AA86" s="123"/>
    </row>
    <row r="87" spans="2:27" s="114" customFormat="1" ht="13.5" hidden="1" thickBot="1" x14ac:dyDescent="0.25">
      <c r="B87" s="116"/>
      <c r="C87" s="120"/>
      <c r="F87" s="108" t="str">
        <f t="shared" si="1"/>
        <v>7040</v>
      </c>
      <c r="G87" s="230" t="s">
        <v>45</v>
      </c>
      <c r="H87" s="230">
        <v>70</v>
      </c>
      <c r="I87" s="230">
        <v>40</v>
      </c>
      <c r="J87" s="230">
        <v>160</v>
      </c>
      <c r="K87" s="235">
        <v>105</v>
      </c>
      <c r="L87" s="458">
        <v>125</v>
      </c>
      <c r="M87" s="458">
        <v>150</v>
      </c>
      <c r="N87" s="458">
        <v>250</v>
      </c>
      <c r="T87" s="115"/>
      <c r="V87" s="121"/>
      <c r="W87" s="121"/>
      <c r="X87" s="121"/>
      <c r="Y87" s="121"/>
      <c r="Z87" s="122"/>
      <c r="AA87" s="123"/>
    </row>
    <row r="88" spans="2:27" s="114" customFormat="1" ht="13.5" hidden="1" thickBot="1" x14ac:dyDescent="0.25">
      <c r="B88" s="116"/>
      <c r="C88" s="120"/>
      <c r="F88" s="108" t="str">
        <f t="shared" si="1"/>
        <v>7640</v>
      </c>
      <c r="G88" s="230" t="s">
        <v>45</v>
      </c>
      <c r="H88" s="230">
        <v>76</v>
      </c>
      <c r="I88" s="230">
        <v>40</v>
      </c>
      <c r="J88" s="230">
        <v>160</v>
      </c>
      <c r="K88" s="235">
        <v>105</v>
      </c>
      <c r="L88" s="458">
        <v>125</v>
      </c>
      <c r="M88" s="458">
        <v>150</v>
      </c>
      <c r="N88" s="458">
        <v>250</v>
      </c>
      <c r="T88" s="115"/>
      <c r="V88" s="121"/>
      <c r="W88" s="121"/>
      <c r="X88" s="121"/>
      <c r="Y88" s="121"/>
      <c r="Z88" s="122"/>
      <c r="AA88" s="123"/>
    </row>
    <row r="89" spans="2:27" s="114" customFormat="1" ht="13.5" hidden="1" thickBot="1" x14ac:dyDescent="0.25">
      <c r="B89" s="116"/>
      <c r="C89" s="120"/>
      <c r="F89" s="108" t="str">
        <f t="shared" si="1"/>
        <v>8940</v>
      </c>
      <c r="G89" s="230" t="s">
        <v>47</v>
      </c>
      <c r="H89" s="230">
        <v>89</v>
      </c>
      <c r="I89" s="230">
        <v>40</v>
      </c>
      <c r="J89" s="230">
        <v>173</v>
      </c>
      <c r="K89" s="235">
        <v>115</v>
      </c>
      <c r="L89" s="458">
        <v>200</v>
      </c>
      <c r="M89" s="458">
        <v>240</v>
      </c>
      <c r="N89" s="458">
        <v>400</v>
      </c>
      <c r="T89" s="115"/>
      <c r="V89" s="121"/>
      <c r="W89" s="121"/>
      <c r="X89" s="121"/>
      <c r="Y89" s="121"/>
      <c r="Z89" s="122"/>
      <c r="AA89" s="123"/>
    </row>
    <row r="90" spans="2:27" s="114" customFormat="1" ht="13.5" hidden="1" thickBot="1" x14ac:dyDescent="0.25">
      <c r="B90" s="116"/>
      <c r="C90" s="120"/>
      <c r="F90" s="108" t="str">
        <f t="shared" si="1"/>
        <v>10240</v>
      </c>
      <c r="G90" s="230" t="s">
        <v>47</v>
      </c>
      <c r="H90" s="230">
        <v>102</v>
      </c>
      <c r="I90" s="230">
        <v>40</v>
      </c>
      <c r="J90" s="230">
        <v>199</v>
      </c>
      <c r="K90" s="235">
        <v>135</v>
      </c>
      <c r="L90" s="458">
        <v>200</v>
      </c>
      <c r="M90" s="458">
        <v>240</v>
      </c>
      <c r="N90" s="458">
        <v>400</v>
      </c>
      <c r="T90" s="115"/>
      <c r="V90" s="121"/>
      <c r="W90" s="121"/>
      <c r="X90" s="121"/>
      <c r="Y90" s="121"/>
      <c r="Z90" s="122"/>
      <c r="AA90" s="123"/>
    </row>
    <row r="91" spans="2:27" s="114" customFormat="1" ht="13.5" hidden="1" thickBot="1" x14ac:dyDescent="0.25">
      <c r="B91" s="116"/>
      <c r="C91" s="120"/>
      <c r="F91" s="108" t="str">
        <f t="shared" si="1"/>
        <v>11440</v>
      </c>
      <c r="G91" s="231" t="s">
        <v>48</v>
      </c>
      <c r="H91" s="232">
        <v>114</v>
      </c>
      <c r="I91" s="232">
        <v>40</v>
      </c>
      <c r="J91" s="232">
        <v>199</v>
      </c>
      <c r="K91" s="235">
        <v>155</v>
      </c>
      <c r="L91" s="458">
        <v>250</v>
      </c>
      <c r="M91" s="458">
        <v>300</v>
      </c>
      <c r="N91" s="458">
        <v>500</v>
      </c>
      <c r="T91" s="115"/>
      <c r="V91" s="121"/>
      <c r="W91" s="121"/>
      <c r="X91" s="121"/>
      <c r="Y91" s="121"/>
      <c r="Z91" s="122"/>
      <c r="AA91" s="123"/>
    </row>
    <row r="92" spans="2:27" s="114" customFormat="1" ht="13.5" hidden="1" thickBot="1" x14ac:dyDescent="0.25">
      <c r="B92" s="116"/>
      <c r="C92" s="120"/>
      <c r="F92" s="108" t="str">
        <f t="shared" si="1"/>
        <v>12740</v>
      </c>
      <c r="G92" s="231" t="s">
        <v>48</v>
      </c>
      <c r="H92" s="232">
        <v>127</v>
      </c>
      <c r="I92" s="232">
        <v>40</v>
      </c>
      <c r="J92" s="232">
        <v>213</v>
      </c>
      <c r="K92" s="235">
        <v>160</v>
      </c>
      <c r="L92" s="458">
        <v>250</v>
      </c>
      <c r="M92" s="458">
        <v>300</v>
      </c>
      <c r="N92" s="458">
        <v>500</v>
      </c>
      <c r="T92" s="115"/>
      <c r="V92" s="121"/>
      <c r="W92" s="121"/>
      <c r="X92" s="121"/>
      <c r="Y92" s="121"/>
      <c r="Z92" s="122"/>
      <c r="AA92" s="123"/>
    </row>
    <row r="93" spans="2:27" s="114" customFormat="1" ht="13.5" hidden="1" thickBot="1" x14ac:dyDescent="0.25">
      <c r="B93" s="116"/>
      <c r="C93" s="120"/>
      <c r="F93" s="108" t="str">
        <f t="shared" si="1"/>
        <v>14040</v>
      </c>
      <c r="G93" s="231" t="s">
        <v>49</v>
      </c>
      <c r="H93" s="232">
        <v>140</v>
      </c>
      <c r="I93" s="232">
        <v>40</v>
      </c>
      <c r="J93" s="232">
        <v>225</v>
      </c>
      <c r="K93" s="235">
        <v>190</v>
      </c>
      <c r="L93" s="458">
        <v>312.5</v>
      </c>
      <c r="M93" s="458">
        <v>375</v>
      </c>
      <c r="N93" s="458">
        <v>625</v>
      </c>
      <c r="T93" s="115"/>
      <c r="V93" s="121"/>
      <c r="W93" s="121"/>
      <c r="X93" s="121"/>
      <c r="Y93" s="121"/>
      <c r="Z93" s="122"/>
      <c r="AA93" s="123"/>
    </row>
    <row r="94" spans="2:27" s="114" customFormat="1" ht="13.5" hidden="1" thickBot="1" x14ac:dyDescent="0.25">
      <c r="B94" s="116"/>
      <c r="C94" s="120"/>
      <c r="F94" s="108" t="str">
        <f t="shared" si="1"/>
        <v>16840</v>
      </c>
      <c r="G94" s="232" t="s">
        <v>220</v>
      </c>
      <c r="H94" s="232">
        <v>168</v>
      </c>
      <c r="I94" s="232">
        <v>40</v>
      </c>
      <c r="J94" s="232">
        <v>253</v>
      </c>
      <c r="K94" s="235">
        <v>230</v>
      </c>
      <c r="L94" s="458">
        <v>375</v>
      </c>
      <c r="M94" s="458">
        <v>450</v>
      </c>
      <c r="N94" s="458">
        <v>750</v>
      </c>
      <c r="T94" s="115"/>
      <c r="V94" s="121"/>
      <c r="W94" s="121"/>
      <c r="X94" s="121"/>
      <c r="Y94" s="121"/>
      <c r="Z94" s="122"/>
      <c r="AA94" s="123"/>
    </row>
    <row r="95" spans="2:27" s="114" customFormat="1" ht="13.5" hidden="1" thickBot="1" x14ac:dyDescent="0.25">
      <c r="B95" s="116"/>
      <c r="C95" s="120"/>
      <c r="F95" s="108" t="str">
        <f t="shared" si="1"/>
        <v>17840</v>
      </c>
      <c r="G95" s="232" t="s">
        <v>220</v>
      </c>
      <c r="H95" s="232">
        <v>178</v>
      </c>
      <c r="I95" s="232">
        <v>40</v>
      </c>
      <c r="J95" s="232">
        <v>266</v>
      </c>
      <c r="K95" s="235">
        <v>230</v>
      </c>
      <c r="L95" s="458">
        <v>375</v>
      </c>
      <c r="M95" s="458">
        <v>450</v>
      </c>
      <c r="N95" s="458">
        <v>750</v>
      </c>
      <c r="T95" s="115"/>
      <c r="V95" s="121"/>
      <c r="W95" s="121"/>
      <c r="X95" s="121"/>
      <c r="Y95" s="121"/>
      <c r="Z95" s="122"/>
      <c r="AA95" s="123"/>
    </row>
    <row r="96" spans="2:27" s="114" customFormat="1" ht="13.5" hidden="1" thickBot="1" x14ac:dyDescent="0.25">
      <c r="B96" s="116"/>
      <c r="C96" s="120"/>
      <c r="F96" s="108" t="str">
        <f t="shared" si="1"/>
        <v>21940</v>
      </c>
      <c r="G96" s="232" t="s">
        <v>221</v>
      </c>
      <c r="H96" s="232">
        <v>219</v>
      </c>
      <c r="I96" s="232">
        <v>40</v>
      </c>
      <c r="J96" s="232">
        <v>304</v>
      </c>
      <c r="K96" s="235">
        <v>305</v>
      </c>
      <c r="L96" s="458">
        <v>500</v>
      </c>
      <c r="M96" s="458">
        <v>600</v>
      </c>
      <c r="N96" s="458">
        <v>1000</v>
      </c>
      <c r="T96" s="115"/>
      <c r="V96" s="121"/>
      <c r="W96" s="121"/>
      <c r="X96" s="121"/>
      <c r="Y96" s="121"/>
      <c r="Z96" s="122"/>
      <c r="AA96" s="123"/>
    </row>
    <row r="97" spans="2:27" s="114" customFormat="1" ht="13.5" hidden="1" thickBot="1" x14ac:dyDescent="0.25">
      <c r="B97" s="116"/>
      <c r="C97" s="120"/>
      <c r="F97" s="108" t="str">
        <f t="shared" si="1"/>
        <v>23040</v>
      </c>
      <c r="G97" s="232" t="s">
        <v>221</v>
      </c>
      <c r="H97" s="232">
        <v>230</v>
      </c>
      <c r="I97" s="232">
        <v>40</v>
      </c>
      <c r="J97" s="232">
        <v>318</v>
      </c>
      <c r="K97" s="235">
        <v>305</v>
      </c>
      <c r="L97" s="458">
        <v>500</v>
      </c>
      <c r="M97" s="458">
        <v>600</v>
      </c>
      <c r="N97" s="458">
        <v>1000</v>
      </c>
      <c r="T97" s="115"/>
      <c r="V97" s="121"/>
      <c r="W97" s="121"/>
      <c r="X97" s="121"/>
      <c r="Y97" s="121"/>
      <c r="Z97" s="122"/>
      <c r="AA97" s="123"/>
    </row>
    <row r="98" spans="2:27" s="114" customFormat="1" ht="13.5" hidden="1" thickBot="1" x14ac:dyDescent="0.25">
      <c r="B98" s="116"/>
      <c r="C98" s="120"/>
      <c r="F98" s="108" t="str">
        <f t="shared" si="1"/>
        <v>27340</v>
      </c>
      <c r="G98" s="232" t="s">
        <v>222</v>
      </c>
      <c r="H98" s="232">
        <v>273</v>
      </c>
      <c r="I98" s="232">
        <v>40</v>
      </c>
      <c r="J98" s="232">
        <v>358</v>
      </c>
      <c r="K98" s="235">
        <v>381</v>
      </c>
      <c r="L98" s="458">
        <v>625</v>
      </c>
      <c r="M98" s="458">
        <v>750</v>
      </c>
      <c r="N98" s="458">
        <v>1250</v>
      </c>
      <c r="T98" s="115"/>
      <c r="V98" s="121"/>
      <c r="W98" s="121"/>
      <c r="X98" s="121"/>
      <c r="Y98" s="121"/>
      <c r="Z98" s="122"/>
      <c r="AA98" s="123"/>
    </row>
    <row r="99" spans="2:27" s="114" customFormat="1" ht="13.5" hidden="1" thickBot="1" x14ac:dyDescent="0.25">
      <c r="B99" s="116"/>
      <c r="C99" s="120"/>
      <c r="F99" s="108" t="str">
        <f t="shared" si="1"/>
        <v>28940</v>
      </c>
      <c r="G99" s="232" t="s">
        <v>222</v>
      </c>
      <c r="H99" s="232">
        <v>289</v>
      </c>
      <c r="I99" s="232">
        <v>40</v>
      </c>
      <c r="J99" s="232">
        <v>385</v>
      </c>
      <c r="K99" s="235">
        <v>381</v>
      </c>
      <c r="L99" s="458">
        <v>625</v>
      </c>
      <c r="M99" s="458">
        <v>750</v>
      </c>
      <c r="N99" s="458">
        <v>1250</v>
      </c>
      <c r="T99" s="115"/>
      <c r="V99" s="121"/>
      <c r="W99" s="121"/>
      <c r="X99" s="121"/>
      <c r="Y99" s="121"/>
      <c r="Z99" s="122"/>
      <c r="AA99" s="123"/>
    </row>
    <row r="100" spans="2:27" s="114" customFormat="1" ht="13.5" hidden="1" thickBot="1" x14ac:dyDescent="0.25">
      <c r="B100" s="116"/>
      <c r="C100" s="120"/>
      <c r="F100" s="108" t="str">
        <f t="shared" si="1"/>
        <v>32440</v>
      </c>
      <c r="G100" s="232" t="s">
        <v>223</v>
      </c>
      <c r="H100" s="232">
        <v>324</v>
      </c>
      <c r="I100" s="232">
        <v>40</v>
      </c>
      <c r="J100" s="232">
        <v>411</v>
      </c>
      <c r="K100" s="235">
        <v>457</v>
      </c>
      <c r="L100" s="458">
        <v>750</v>
      </c>
      <c r="M100" s="458">
        <v>900</v>
      </c>
      <c r="N100" s="458">
        <v>1500</v>
      </c>
      <c r="T100" s="115"/>
      <c r="V100" s="121"/>
      <c r="W100" s="121"/>
      <c r="X100" s="121"/>
      <c r="Y100" s="121"/>
      <c r="Z100" s="122"/>
      <c r="AA100" s="123"/>
    </row>
    <row r="101" spans="2:27" s="114" customFormat="1" ht="13.5" hidden="1" thickBot="1" x14ac:dyDescent="0.25">
      <c r="B101" s="116"/>
      <c r="C101" s="120"/>
      <c r="F101" s="108" t="str">
        <f t="shared" si="1"/>
        <v>35640</v>
      </c>
      <c r="G101" s="232" t="s">
        <v>224</v>
      </c>
      <c r="H101" s="232">
        <v>356</v>
      </c>
      <c r="I101" s="232">
        <v>40</v>
      </c>
      <c r="J101" s="459">
        <v>451</v>
      </c>
      <c r="K101" s="235">
        <v>457</v>
      </c>
      <c r="L101" s="458">
        <v>875</v>
      </c>
      <c r="M101" s="458">
        <v>1050</v>
      </c>
      <c r="N101" s="458">
        <v>1750</v>
      </c>
      <c r="T101" s="115"/>
      <c r="V101" s="121"/>
      <c r="W101" s="121"/>
      <c r="X101" s="121"/>
      <c r="Y101" s="121"/>
      <c r="Z101" s="122"/>
      <c r="AA101" s="123"/>
    </row>
    <row r="102" spans="2:27" s="114" customFormat="1" ht="13.5" hidden="1" thickBot="1" x14ac:dyDescent="0.25">
      <c r="B102" s="116"/>
      <c r="C102" s="120"/>
      <c r="F102" s="108" t="str">
        <f t="shared" si="1"/>
        <v>37140</v>
      </c>
      <c r="G102" s="232" t="s">
        <v>224</v>
      </c>
      <c r="H102" s="232">
        <v>371</v>
      </c>
      <c r="I102" s="232">
        <v>40</v>
      </c>
      <c r="J102" s="232">
        <v>478</v>
      </c>
      <c r="K102" s="235">
        <v>533</v>
      </c>
      <c r="L102" s="458">
        <v>875</v>
      </c>
      <c r="M102" s="458">
        <v>1050</v>
      </c>
      <c r="N102" s="458">
        <v>1750</v>
      </c>
      <c r="T102" s="115"/>
      <c r="V102" s="121"/>
      <c r="W102" s="121"/>
      <c r="X102" s="121"/>
      <c r="Y102" s="121"/>
      <c r="Z102" s="122"/>
      <c r="AA102" s="123"/>
    </row>
    <row r="103" spans="2:27" s="114" customFormat="1" ht="13.5" hidden="1" thickBot="1" x14ac:dyDescent="0.25">
      <c r="B103" s="116"/>
      <c r="C103" s="120"/>
      <c r="F103" s="108" t="str">
        <f t="shared" si="1"/>
        <v>40640</v>
      </c>
      <c r="G103" s="232" t="s">
        <v>225</v>
      </c>
      <c r="H103" s="232">
        <v>406</v>
      </c>
      <c r="I103" s="232">
        <v>40</v>
      </c>
      <c r="J103" s="232">
        <v>504</v>
      </c>
      <c r="K103" s="235">
        <v>610</v>
      </c>
      <c r="L103" s="458">
        <v>1000</v>
      </c>
      <c r="M103" s="458">
        <v>1200</v>
      </c>
      <c r="N103" s="458">
        <v>2000</v>
      </c>
      <c r="T103" s="115"/>
      <c r="V103" s="121"/>
      <c r="W103" s="121"/>
      <c r="X103" s="121"/>
      <c r="Y103" s="121"/>
      <c r="Z103" s="122"/>
      <c r="AA103" s="123"/>
    </row>
    <row r="104" spans="2:27" s="114" customFormat="1" ht="13.5" hidden="1" thickBot="1" x14ac:dyDescent="0.25">
      <c r="B104" s="116"/>
      <c r="C104" s="120"/>
      <c r="F104" s="108" t="str">
        <f t="shared" si="1"/>
        <v>42640</v>
      </c>
      <c r="G104" s="232" t="s">
        <v>225</v>
      </c>
      <c r="H104" s="232">
        <v>426</v>
      </c>
      <c r="I104" s="232">
        <v>40</v>
      </c>
      <c r="J104" s="232">
        <v>530</v>
      </c>
      <c r="K104" s="235">
        <v>610</v>
      </c>
      <c r="L104" s="458">
        <v>1000</v>
      </c>
      <c r="M104" s="458">
        <v>1200</v>
      </c>
      <c r="N104" s="458">
        <v>2000</v>
      </c>
      <c r="T104" s="115"/>
      <c r="V104" s="121"/>
      <c r="W104" s="121"/>
      <c r="X104" s="121"/>
      <c r="Y104" s="121"/>
      <c r="Z104" s="122"/>
      <c r="AA104" s="123"/>
    </row>
    <row r="105" spans="2:27" s="114" customFormat="1" ht="13.5" hidden="1" thickBot="1" x14ac:dyDescent="0.25">
      <c r="B105" s="116"/>
      <c r="C105" s="120"/>
      <c r="F105" s="108" t="str">
        <f t="shared" si="1"/>
        <v>50840</v>
      </c>
      <c r="G105" s="232" t="s">
        <v>226</v>
      </c>
      <c r="H105" s="232">
        <v>508</v>
      </c>
      <c r="I105" s="232">
        <v>40</v>
      </c>
      <c r="J105" s="232">
        <v>612</v>
      </c>
      <c r="K105" s="235">
        <v>762</v>
      </c>
      <c r="L105" s="458">
        <v>1250</v>
      </c>
      <c r="M105" s="458">
        <v>1500</v>
      </c>
      <c r="N105" s="458">
        <v>2500</v>
      </c>
      <c r="T105" s="115"/>
      <c r="V105" s="121"/>
      <c r="W105" s="121"/>
      <c r="X105" s="121"/>
      <c r="Y105" s="121"/>
      <c r="Z105" s="122"/>
      <c r="AA105" s="123"/>
    </row>
    <row r="106" spans="2:27" s="114" customFormat="1" ht="13.5" hidden="1" thickBot="1" x14ac:dyDescent="0.25">
      <c r="B106" s="116"/>
      <c r="C106" s="120"/>
      <c r="F106" s="108" t="str">
        <f t="shared" si="1"/>
        <v>53340</v>
      </c>
      <c r="G106" s="232" t="s">
        <v>226</v>
      </c>
      <c r="H106" s="232">
        <v>533</v>
      </c>
      <c r="I106" s="232">
        <v>40</v>
      </c>
      <c r="J106" s="232">
        <v>622</v>
      </c>
      <c r="K106" s="235">
        <v>762</v>
      </c>
      <c r="L106" s="458">
        <v>1250</v>
      </c>
      <c r="M106" s="458">
        <v>1500</v>
      </c>
      <c r="N106" s="458">
        <v>2500</v>
      </c>
      <c r="T106" s="115"/>
      <c r="V106" s="121"/>
      <c r="W106" s="121"/>
      <c r="X106" s="121"/>
      <c r="Y106" s="121"/>
      <c r="Z106" s="122"/>
      <c r="AA106" s="123"/>
    </row>
    <row r="107" spans="2:27" s="114" customFormat="1" ht="13.5" hidden="1" thickBot="1" x14ac:dyDescent="0.25">
      <c r="B107" s="116"/>
      <c r="C107" s="120"/>
      <c r="F107" s="108" t="str">
        <f t="shared" si="1"/>
        <v>61240</v>
      </c>
      <c r="G107" s="232" t="s">
        <v>215</v>
      </c>
      <c r="H107" s="232">
        <v>612</v>
      </c>
      <c r="I107" s="232">
        <v>40</v>
      </c>
      <c r="J107" s="232">
        <v>702</v>
      </c>
      <c r="K107" s="235">
        <v>914</v>
      </c>
      <c r="L107" s="458">
        <v>1500</v>
      </c>
      <c r="M107" s="458">
        <v>1800</v>
      </c>
      <c r="N107" s="458">
        <v>3000</v>
      </c>
      <c r="T107" s="115"/>
      <c r="V107" s="121"/>
      <c r="W107" s="121"/>
      <c r="X107" s="121"/>
      <c r="Y107" s="121"/>
      <c r="Z107" s="122"/>
      <c r="AA107" s="123"/>
    </row>
    <row r="108" spans="2:27" s="114" customFormat="1" ht="13.5" hidden="1" thickBot="1" x14ac:dyDescent="0.25">
      <c r="B108" s="116"/>
      <c r="C108" s="120"/>
      <c r="F108" s="108" t="str">
        <f t="shared" si="1"/>
        <v>63040</v>
      </c>
      <c r="G108" s="232" t="s">
        <v>215</v>
      </c>
      <c r="H108" s="232">
        <v>630</v>
      </c>
      <c r="I108" s="232">
        <v>40</v>
      </c>
      <c r="J108" s="232">
        <v>722</v>
      </c>
      <c r="K108" s="235">
        <v>914</v>
      </c>
      <c r="L108" s="458">
        <v>1500</v>
      </c>
      <c r="M108" s="458">
        <v>1800</v>
      </c>
      <c r="N108" s="458">
        <v>3000</v>
      </c>
      <c r="T108" s="115"/>
      <c r="V108" s="121"/>
      <c r="W108" s="121"/>
      <c r="X108" s="121"/>
      <c r="Y108" s="121"/>
      <c r="Z108" s="122"/>
      <c r="AA108" s="123"/>
    </row>
    <row r="109" spans="2:27" s="114" customFormat="1" ht="13.5" hidden="1" thickBot="1" x14ac:dyDescent="0.25">
      <c r="B109" s="116"/>
      <c r="C109" s="120"/>
      <c r="F109" s="108" t="str">
        <f t="shared" si="1"/>
        <v>71440</v>
      </c>
      <c r="G109" s="232" t="s">
        <v>216</v>
      </c>
      <c r="H109" s="232">
        <v>714</v>
      </c>
      <c r="I109" s="232">
        <v>40</v>
      </c>
      <c r="J109" s="232">
        <v>802</v>
      </c>
      <c r="K109" s="235">
        <v>1070</v>
      </c>
      <c r="L109" s="458">
        <v>1750</v>
      </c>
      <c r="M109" s="458">
        <v>2100</v>
      </c>
      <c r="N109" s="458">
        <v>3500</v>
      </c>
      <c r="T109" s="115"/>
      <c r="V109" s="121"/>
      <c r="W109" s="121"/>
      <c r="X109" s="121"/>
      <c r="Y109" s="121"/>
      <c r="Z109" s="122"/>
      <c r="AA109" s="123"/>
    </row>
    <row r="110" spans="2:27" s="114" customFormat="1" ht="13.5" hidden="1" thickBot="1" x14ac:dyDescent="0.25">
      <c r="B110" s="116"/>
      <c r="C110" s="120"/>
      <c r="F110" s="108" t="str">
        <f t="shared" si="1"/>
        <v>81340</v>
      </c>
      <c r="G110" s="232" t="s">
        <v>217</v>
      </c>
      <c r="H110" s="232">
        <v>813</v>
      </c>
      <c r="I110" s="232">
        <v>40</v>
      </c>
      <c r="J110" s="232">
        <v>912</v>
      </c>
      <c r="K110" s="235">
        <v>1220</v>
      </c>
      <c r="L110" s="458">
        <v>2000</v>
      </c>
      <c r="M110" s="458">
        <v>2400</v>
      </c>
      <c r="N110" s="458">
        <v>4000</v>
      </c>
      <c r="T110" s="115"/>
      <c r="V110" s="121"/>
      <c r="W110" s="121"/>
      <c r="X110" s="121"/>
      <c r="Y110" s="121"/>
      <c r="Z110" s="122"/>
      <c r="AA110" s="123"/>
    </row>
    <row r="111" spans="2:27" s="114" customFormat="1" ht="13.5" hidden="1" thickBot="1" x14ac:dyDescent="0.25">
      <c r="B111" s="116"/>
      <c r="C111" s="120"/>
      <c r="F111" s="108" t="str">
        <f t="shared" si="1"/>
        <v>91440</v>
      </c>
      <c r="G111" s="232" t="s">
        <v>218</v>
      </c>
      <c r="H111" s="232">
        <v>914</v>
      </c>
      <c r="I111" s="232">
        <v>40</v>
      </c>
      <c r="J111" s="232">
        <v>1012</v>
      </c>
      <c r="K111" s="235">
        <v>1370</v>
      </c>
      <c r="L111" s="458">
        <v>2250</v>
      </c>
      <c r="M111" s="458">
        <v>2700</v>
      </c>
      <c r="N111" s="458">
        <v>4500</v>
      </c>
      <c r="T111" s="115"/>
      <c r="V111" s="121"/>
      <c r="W111" s="121"/>
      <c r="X111" s="121"/>
      <c r="Y111" s="121"/>
      <c r="Z111" s="122"/>
      <c r="AA111" s="123"/>
    </row>
    <row r="112" spans="2:27" s="114" customFormat="1" ht="13.5" hidden="1" thickBot="1" x14ac:dyDescent="0.25">
      <c r="B112" s="116"/>
      <c r="C112" s="120"/>
      <c r="F112" s="108" t="str">
        <f t="shared" si="1"/>
        <v>101640</v>
      </c>
      <c r="G112" s="232" t="s">
        <v>219</v>
      </c>
      <c r="H112" s="232">
        <v>1016</v>
      </c>
      <c r="I112" s="232">
        <v>40</v>
      </c>
      <c r="J112" s="232">
        <v>1107</v>
      </c>
      <c r="K112" s="235">
        <v>1525</v>
      </c>
      <c r="L112" s="458">
        <v>2500</v>
      </c>
      <c r="M112" s="458">
        <v>3000</v>
      </c>
      <c r="N112" s="458">
        <v>5000</v>
      </c>
      <c r="T112" s="115"/>
      <c r="V112" s="121"/>
      <c r="W112" s="121"/>
      <c r="X112" s="121"/>
      <c r="Y112" s="121"/>
      <c r="Z112" s="122"/>
      <c r="AA112" s="123"/>
    </row>
    <row r="113" spans="2:27" s="114" customFormat="1" ht="13.5" hidden="1" thickBot="1" x14ac:dyDescent="0.25">
      <c r="B113" s="116"/>
      <c r="C113" s="120"/>
      <c r="F113" s="108" t="str">
        <f t="shared" si="1"/>
        <v>1250</v>
      </c>
      <c r="G113" s="232" t="s">
        <v>214</v>
      </c>
      <c r="H113" s="232">
        <v>12</v>
      </c>
      <c r="I113" s="232">
        <v>50</v>
      </c>
      <c r="J113" s="232">
        <v>122</v>
      </c>
      <c r="K113" s="235">
        <v>86</v>
      </c>
      <c r="L113" s="458">
        <v>86</v>
      </c>
      <c r="M113" s="458">
        <v>86</v>
      </c>
      <c r="N113" s="458">
        <v>86</v>
      </c>
      <c r="T113" s="115"/>
      <c r="V113" s="121"/>
      <c r="W113" s="121"/>
      <c r="X113" s="121"/>
      <c r="Y113" s="121"/>
      <c r="Z113" s="122"/>
      <c r="AA113" s="123"/>
    </row>
    <row r="114" spans="2:27" s="114" customFormat="1" ht="13.5" hidden="1" thickBot="1" x14ac:dyDescent="0.25">
      <c r="B114" s="116"/>
      <c r="C114" s="120"/>
      <c r="F114" s="108" t="str">
        <f t="shared" si="1"/>
        <v>1550</v>
      </c>
      <c r="G114" s="232" t="s">
        <v>214</v>
      </c>
      <c r="H114" s="232">
        <v>15</v>
      </c>
      <c r="I114" s="232">
        <v>50</v>
      </c>
      <c r="J114" s="232">
        <v>122</v>
      </c>
      <c r="K114" s="235">
        <v>86</v>
      </c>
      <c r="L114" s="458">
        <v>86</v>
      </c>
      <c r="M114" s="458">
        <v>86</v>
      </c>
      <c r="N114" s="458">
        <v>86</v>
      </c>
      <c r="T114" s="115"/>
      <c r="V114" s="121"/>
      <c r="W114" s="121"/>
      <c r="X114" s="121"/>
      <c r="Y114" s="121"/>
      <c r="Z114" s="122"/>
      <c r="AA114" s="123"/>
    </row>
    <row r="115" spans="2:27" s="114" customFormat="1" ht="13.5" hidden="1" thickBot="1" x14ac:dyDescent="0.25">
      <c r="B115" s="116"/>
      <c r="C115" s="120"/>
      <c r="F115" s="108" t="str">
        <f t="shared" si="1"/>
        <v>1850</v>
      </c>
      <c r="G115" s="232" t="s">
        <v>39</v>
      </c>
      <c r="H115" s="232">
        <v>18</v>
      </c>
      <c r="I115" s="232">
        <v>50</v>
      </c>
      <c r="J115" s="232">
        <v>133</v>
      </c>
      <c r="K115" s="235">
        <v>90</v>
      </c>
      <c r="L115" s="458">
        <v>90</v>
      </c>
      <c r="M115" s="458">
        <v>90</v>
      </c>
      <c r="N115" s="458">
        <v>90</v>
      </c>
      <c r="T115" s="115"/>
      <c r="V115" s="121"/>
      <c r="W115" s="121"/>
      <c r="X115" s="121"/>
      <c r="Y115" s="121"/>
      <c r="Z115" s="122"/>
      <c r="AA115" s="123"/>
    </row>
    <row r="116" spans="2:27" s="114" customFormat="1" ht="13.5" hidden="1" thickBot="1" x14ac:dyDescent="0.25">
      <c r="B116" s="116"/>
      <c r="C116" s="120"/>
      <c r="F116" s="108" t="str">
        <f t="shared" si="1"/>
        <v>2250</v>
      </c>
      <c r="G116" s="232" t="s">
        <v>40</v>
      </c>
      <c r="H116" s="232">
        <v>22</v>
      </c>
      <c r="I116" s="232">
        <v>50</v>
      </c>
      <c r="J116" s="232">
        <v>133</v>
      </c>
      <c r="K116" s="235">
        <v>90</v>
      </c>
      <c r="L116" s="458">
        <v>90</v>
      </c>
      <c r="M116" s="458">
        <v>90</v>
      </c>
      <c r="N116" s="458">
        <v>90</v>
      </c>
      <c r="T116" s="115"/>
      <c r="V116" s="121"/>
      <c r="W116" s="121"/>
      <c r="X116" s="121"/>
      <c r="Y116" s="121"/>
      <c r="Z116" s="122"/>
      <c r="AA116" s="123"/>
    </row>
    <row r="117" spans="2:27" s="114" customFormat="1" ht="13.5" hidden="1" thickBot="1" x14ac:dyDescent="0.25">
      <c r="B117" s="116"/>
      <c r="C117" s="120"/>
      <c r="F117" s="108" t="str">
        <f t="shared" si="1"/>
        <v>2850</v>
      </c>
      <c r="G117" s="232" t="s">
        <v>41</v>
      </c>
      <c r="H117" s="232">
        <v>28</v>
      </c>
      <c r="I117" s="232">
        <v>50</v>
      </c>
      <c r="J117" s="232">
        <v>133</v>
      </c>
      <c r="K117" s="235">
        <v>90</v>
      </c>
      <c r="L117" s="458">
        <v>90</v>
      </c>
      <c r="M117" s="458">
        <v>90</v>
      </c>
      <c r="N117" s="458">
        <v>100</v>
      </c>
      <c r="T117" s="115"/>
      <c r="V117" s="121"/>
      <c r="W117" s="121"/>
      <c r="X117" s="121"/>
      <c r="Y117" s="121"/>
      <c r="Z117" s="122"/>
      <c r="AA117" s="123"/>
    </row>
    <row r="118" spans="2:27" s="114" customFormat="1" ht="13.5" hidden="1" thickBot="1" x14ac:dyDescent="0.25">
      <c r="B118" s="116"/>
      <c r="C118" s="120"/>
      <c r="F118" s="108" t="str">
        <f t="shared" si="1"/>
        <v>3550</v>
      </c>
      <c r="G118" s="232" t="s">
        <v>42</v>
      </c>
      <c r="H118" s="232">
        <v>35</v>
      </c>
      <c r="I118" s="232">
        <v>50</v>
      </c>
      <c r="J118" s="232">
        <v>146</v>
      </c>
      <c r="K118" s="235">
        <v>98</v>
      </c>
      <c r="L118" s="458">
        <v>98</v>
      </c>
      <c r="M118" s="458">
        <v>98</v>
      </c>
      <c r="N118" s="458">
        <v>125</v>
      </c>
      <c r="T118" s="115"/>
      <c r="V118" s="121"/>
      <c r="W118" s="121"/>
      <c r="X118" s="121"/>
      <c r="Y118" s="121"/>
      <c r="Z118" s="122"/>
      <c r="AA118" s="123"/>
    </row>
    <row r="119" spans="2:27" s="114" customFormat="1" ht="13.5" hidden="1" thickBot="1" x14ac:dyDescent="0.25">
      <c r="B119" s="116"/>
      <c r="C119" s="120"/>
      <c r="F119" s="108" t="str">
        <f t="shared" si="1"/>
        <v>4250</v>
      </c>
      <c r="G119" s="232" t="s">
        <v>43</v>
      </c>
      <c r="H119" s="232">
        <v>42</v>
      </c>
      <c r="I119" s="232">
        <v>50</v>
      </c>
      <c r="J119" s="232">
        <v>160</v>
      </c>
      <c r="K119" s="235">
        <v>105</v>
      </c>
      <c r="L119" s="458">
        <v>105</v>
      </c>
      <c r="M119" s="458">
        <v>105</v>
      </c>
      <c r="N119" s="458">
        <v>160</v>
      </c>
      <c r="T119" s="115"/>
      <c r="V119" s="121"/>
      <c r="W119" s="121"/>
      <c r="X119" s="121"/>
      <c r="Y119" s="121"/>
      <c r="Z119" s="122"/>
      <c r="AA119" s="123"/>
    </row>
    <row r="120" spans="2:27" s="114" customFormat="1" ht="13.5" hidden="1" thickBot="1" x14ac:dyDescent="0.25">
      <c r="B120" s="116"/>
      <c r="C120" s="120"/>
      <c r="F120" s="108" t="str">
        <f t="shared" si="1"/>
        <v>4850</v>
      </c>
      <c r="G120" s="232" t="s">
        <v>44</v>
      </c>
      <c r="H120" s="232">
        <v>48</v>
      </c>
      <c r="I120" s="232">
        <v>50</v>
      </c>
      <c r="J120" s="232">
        <v>160</v>
      </c>
      <c r="K120" s="235">
        <v>105</v>
      </c>
      <c r="L120" s="458">
        <v>105</v>
      </c>
      <c r="M120" s="458">
        <v>120</v>
      </c>
      <c r="N120" s="458">
        <v>200</v>
      </c>
      <c r="T120" s="115"/>
      <c r="V120" s="121"/>
      <c r="W120" s="121"/>
      <c r="X120" s="121"/>
      <c r="Y120" s="121"/>
      <c r="Z120" s="122"/>
      <c r="AA120" s="123"/>
    </row>
    <row r="121" spans="2:27" s="114" customFormat="1" ht="13.5" hidden="1" thickBot="1" x14ac:dyDescent="0.25">
      <c r="B121" s="116"/>
      <c r="C121" s="120"/>
      <c r="F121" s="108" t="str">
        <f t="shared" si="1"/>
        <v>5450</v>
      </c>
      <c r="G121" s="232" t="s">
        <v>44</v>
      </c>
      <c r="H121" s="232">
        <v>54</v>
      </c>
      <c r="I121" s="232">
        <v>50</v>
      </c>
      <c r="J121" s="232">
        <v>160</v>
      </c>
      <c r="K121" s="235">
        <v>105</v>
      </c>
      <c r="L121" s="458">
        <v>105</v>
      </c>
      <c r="M121" s="458">
        <v>120</v>
      </c>
      <c r="N121" s="458">
        <v>200</v>
      </c>
      <c r="T121" s="115"/>
      <c r="V121" s="121"/>
      <c r="W121" s="121"/>
      <c r="X121" s="121"/>
      <c r="Y121" s="121"/>
      <c r="Z121" s="122"/>
      <c r="AA121" s="123"/>
    </row>
    <row r="122" spans="2:27" s="114" customFormat="1" ht="13.5" hidden="1" thickBot="1" x14ac:dyDescent="0.25">
      <c r="B122" s="116"/>
      <c r="C122" s="120"/>
      <c r="F122" s="108" t="str">
        <f t="shared" si="1"/>
        <v>6050</v>
      </c>
      <c r="G122" s="232" t="s">
        <v>45</v>
      </c>
      <c r="H122" s="232">
        <v>60</v>
      </c>
      <c r="I122" s="232">
        <v>50</v>
      </c>
      <c r="J122" s="232">
        <v>173</v>
      </c>
      <c r="K122" s="235">
        <v>115</v>
      </c>
      <c r="L122" s="458">
        <v>125</v>
      </c>
      <c r="M122" s="458">
        <v>150</v>
      </c>
      <c r="N122" s="458">
        <v>250</v>
      </c>
      <c r="T122" s="115"/>
      <c r="V122" s="121"/>
      <c r="W122" s="121"/>
      <c r="X122" s="121"/>
      <c r="Y122" s="121"/>
      <c r="Z122" s="122"/>
      <c r="AA122" s="123"/>
    </row>
    <row r="123" spans="2:27" s="114" customFormat="1" ht="13.5" hidden="1" thickBot="1" x14ac:dyDescent="0.25">
      <c r="B123" s="116"/>
      <c r="C123" s="120"/>
      <c r="F123" s="108" t="str">
        <f t="shared" si="1"/>
        <v>6450</v>
      </c>
      <c r="G123" s="232" t="s">
        <v>45</v>
      </c>
      <c r="H123" s="232">
        <v>64</v>
      </c>
      <c r="I123" s="232">
        <v>50</v>
      </c>
      <c r="J123" s="232">
        <v>173</v>
      </c>
      <c r="K123" s="235">
        <v>115</v>
      </c>
      <c r="L123" s="458">
        <v>125</v>
      </c>
      <c r="M123" s="458">
        <v>150</v>
      </c>
      <c r="N123" s="458">
        <v>250</v>
      </c>
      <c r="T123" s="115"/>
      <c r="V123" s="121"/>
      <c r="W123" s="121"/>
      <c r="X123" s="121"/>
      <c r="Y123" s="121"/>
      <c r="Z123" s="122"/>
      <c r="AA123" s="123"/>
    </row>
    <row r="124" spans="2:27" s="114" customFormat="1" ht="13.5" hidden="1" thickBot="1" x14ac:dyDescent="0.25">
      <c r="B124" s="116"/>
      <c r="C124" s="120"/>
      <c r="F124" s="108" t="str">
        <f t="shared" si="1"/>
        <v>7050</v>
      </c>
      <c r="G124" s="232" t="s">
        <v>45</v>
      </c>
      <c r="H124" s="232">
        <v>70</v>
      </c>
      <c r="I124" s="232">
        <v>50</v>
      </c>
      <c r="J124" s="232">
        <v>173</v>
      </c>
      <c r="K124" s="235">
        <v>115</v>
      </c>
      <c r="L124" s="458">
        <v>125</v>
      </c>
      <c r="M124" s="458">
        <v>150</v>
      </c>
      <c r="N124" s="458">
        <v>250</v>
      </c>
      <c r="T124" s="115"/>
      <c r="V124" s="121"/>
      <c r="W124" s="121"/>
      <c r="X124" s="121"/>
      <c r="Y124" s="121"/>
      <c r="Z124" s="122"/>
      <c r="AA124" s="123"/>
    </row>
    <row r="125" spans="2:27" s="114" customFormat="1" ht="13.5" hidden="1" thickBot="1" x14ac:dyDescent="0.25">
      <c r="B125" s="116"/>
      <c r="C125" s="120"/>
      <c r="F125" s="108" t="str">
        <f t="shared" si="1"/>
        <v>7650</v>
      </c>
      <c r="G125" s="232" t="s">
        <v>45</v>
      </c>
      <c r="H125" s="232">
        <v>76</v>
      </c>
      <c r="I125" s="232">
        <v>50</v>
      </c>
      <c r="J125" s="232">
        <v>185</v>
      </c>
      <c r="K125" s="235">
        <v>125</v>
      </c>
      <c r="L125" s="458">
        <v>125</v>
      </c>
      <c r="M125" s="458">
        <v>150</v>
      </c>
      <c r="N125" s="458">
        <v>250</v>
      </c>
      <c r="T125" s="115"/>
      <c r="V125" s="121"/>
      <c r="W125" s="121"/>
      <c r="X125" s="121"/>
      <c r="Y125" s="121"/>
      <c r="Z125" s="122"/>
      <c r="AA125" s="123"/>
    </row>
    <row r="126" spans="2:27" s="114" customFormat="1" ht="13.5" hidden="1" thickBot="1" x14ac:dyDescent="0.25">
      <c r="B126" s="116"/>
      <c r="C126" s="120"/>
      <c r="F126" s="108" t="str">
        <f t="shared" si="1"/>
        <v>8950</v>
      </c>
      <c r="G126" s="232" t="s">
        <v>47</v>
      </c>
      <c r="H126" s="232">
        <v>89</v>
      </c>
      <c r="I126" s="232">
        <v>50</v>
      </c>
      <c r="J126" s="232">
        <v>199</v>
      </c>
      <c r="K126" s="235">
        <v>135</v>
      </c>
      <c r="L126" s="458">
        <v>200</v>
      </c>
      <c r="M126" s="458">
        <v>240</v>
      </c>
      <c r="N126" s="458">
        <v>400</v>
      </c>
      <c r="T126" s="115"/>
      <c r="V126" s="121"/>
      <c r="W126" s="121"/>
      <c r="X126" s="121"/>
      <c r="Y126" s="121"/>
      <c r="Z126" s="122"/>
      <c r="AA126" s="123"/>
    </row>
    <row r="127" spans="2:27" s="114" customFormat="1" ht="13.5" hidden="1" thickBot="1" x14ac:dyDescent="0.25">
      <c r="B127" s="116"/>
      <c r="C127" s="120"/>
      <c r="F127" s="108" t="str">
        <f t="shared" si="1"/>
        <v>10250</v>
      </c>
      <c r="G127" s="232" t="s">
        <v>47</v>
      </c>
      <c r="H127" s="232">
        <v>102</v>
      </c>
      <c r="I127" s="232">
        <v>50</v>
      </c>
      <c r="J127" s="232">
        <v>213</v>
      </c>
      <c r="K127" s="235">
        <v>145</v>
      </c>
      <c r="L127" s="458">
        <v>200</v>
      </c>
      <c r="M127" s="458">
        <v>240</v>
      </c>
      <c r="N127" s="458">
        <v>400</v>
      </c>
      <c r="T127" s="115"/>
      <c r="V127" s="121"/>
      <c r="W127" s="121"/>
      <c r="X127" s="121"/>
      <c r="Y127" s="121"/>
      <c r="Z127" s="122"/>
      <c r="AA127" s="123"/>
    </row>
    <row r="128" spans="2:27" s="114" customFormat="1" ht="13.5" hidden="1" thickBot="1" x14ac:dyDescent="0.25">
      <c r="B128" s="116"/>
      <c r="C128" s="120"/>
      <c r="F128" s="108" t="str">
        <f t="shared" si="1"/>
        <v>11450</v>
      </c>
      <c r="G128" s="232" t="s">
        <v>48</v>
      </c>
      <c r="H128" s="232">
        <v>114</v>
      </c>
      <c r="I128" s="232">
        <v>50</v>
      </c>
      <c r="J128" s="232">
        <v>225</v>
      </c>
      <c r="K128" s="235">
        <v>160</v>
      </c>
      <c r="L128" s="458">
        <v>250</v>
      </c>
      <c r="M128" s="458">
        <v>300</v>
      </c>
      <c r="N128" s="458">
        <v>500</v>
      </c>
      <c r="T128" s="115"/>
      <c r="V128" s="121"/>
      <c r="W128" s="121"/>
      <c r="X128" s="121"/>
      <c r="Y128" s="121"/>
      <c r="Z128" s="122"/>
      <c r="AA128" s="123"/>
    </row>
    <row r="129" spans="2:27" s="114" customFormat="1" ht="13.5" hidden="1" thickBot="1" x14ac:dyDescent="0.25">
      <c r="B129" s="116"/>
      <c r="C129" s="120"/>
      <c r="F129" s="108" t="str">
        <f t="shared" si="1"/>
        <v>12750</v>
      </c>
      <c r="G129" s="232" t="s">
        <v>48</v>
      </c>
      <c r="H129" s="232">
        <v>127</v>
      </c>
      <c r="I129" s="232">
        <v>50</v>
      </c>
      <c r="J129" s="232">
        <v>238</v>
      </c>
      <c r="K129" s="235">
        <v>165</v>
      </c>
      <c r="L129" s="458">
        <v>250</v>
      </c>
      <c r="M129" s="458">
        <v>300</v>
      </c>
      <c r="N129" s="458">
        <v>500</v>
      </c>
      <c r="T129" s="115"/>
      <c r="V129" s="121"/>
      <c r="W129" s="121"/>
      <c r="X129" s="121"/>
      <c r="Y129" s="121"/>
      <c r="Z129" s="122"/>
      <c r="AA129" s="123"/>
    </row>
    <row r="130" spans="2:27" s="114" customFormat="1" ht="13.5" hidden="1" thickBot="1" x14ac:dyDescent="0.25">
      <c r="B130" s="116"/>
      <c r="C130" s="120"/>
      <c r="F130" s="108" t="str">
        <f t="shared" ref="F130:F194" si="2">CONCATENATE(H130,I130)</f>
        <v>14050</v>
      </c>
      <c r="G130" s="232" t="s">
        <v>49</v>
      </c>
      <c r="H130" s="232">
        <v>140</v>
      </c>
      <c r="I130" s="232">
        <v>50</v>
      </c>
      <c r="J130" s="232">
        <v>253</v>
      </c>
      <c r="K130" s="235">
        <v>190</v>
      </c>
      <c r="L130" s="458">
        <v>312.5</v>
      </c>
      <c r="M130" s="458">
        <v>375</v>
      </c>
      <c r="N130" s="458">
        <v>625</v>
      </c>
      <c r="T130" s="115"/>
      <c r="V130" s="121"/>
      <c r="W130" s="121"/>
      <c r="X130" s="121"/>
      <c r="Y130" s="121"/>
      <c r="Z130" s="122"/>
      <c r="AA130" s="123"/>
    </row>
    <row r="131" spans="2:27" s="114" customFormat="1" ht="13.5" hidden="1" thickBot="1" x14ac:dyDescent="0.25">
      <c r="B131" s="116"/>
      <c r="C131" s="120"/>
      <c r="F131" s="108" t="str">
        <f t="shared" si="2"/>
        <v>16850</v>
      </c>
      <c r="G131" s="232" t="s">
        <v>220</v>
      </c>
      <c r="H131" s="232">
        <v>168</v>
      </c>
      <c r="I131" s="232">
        <v>50</v>
      </c>
      <c r="J131" s="232">
        <v>278</v>
      </c>
      <c r="K131" s="235">
        <v>230</v>
      </c>
      <c r="L131" s="458">
        <v>375</v>
      </c>
      <c r="M131" s="458">
        <v>450</v>
      </c>
      <c r="N131" s="458">
        <v>750</v>
      </c>
      <c r="T131" s="115"/>
      <c r="V131" s="121"/>
      <c r="W131" s="121"/>
      <c r="X131" s="121"/>
      <c r="Y131" s="121"/>
      <c r="Z131" s="122"/>
      <c r="AA131" s="123"/>
    </row>
    <row r="132" spans="2:27" s="114" customFormat="1" ht="13.5" hidden="1" thickBot="1" x14ac:dyDescent="0.25">
      <c r="B132" s="116"/>
      <c r="C132" s="120"/>
      <c r="F132" s="108" t="str">
        <f t="shared" si="2"/>
        <v>17850</v>
      </c>
      <c r="G132" s="232" t="s">
        <v>220</v>
      </c>
      <c r="H132" s="232">
        <v>178</v>
      </c>
      <c r="I132" s="232">
        <v>50</v>
      </c>
      <c r="J132" s="232">
        <v>292</v>
      </c>
      <c r="K132" s="235">
        <v>230</v>
      </c>
      <c r="L132" s="458">
        <v>375</v>
      </c>
      <c r="M132" s="458">
        <v>450</v>
      </c>
      <c r="N132" s="458">
        <v>750</v>
      </c>
      <c r="T132" s="115"/>
      <c r="V132" s="121"/>
      <c r="W132" s="121"/>
      <c r="X132" s="121"/>
      <c r="Y132" s="121"/>
      <c r="Z132" s="122"/>
      <c r="AA132" s="123"/>
    </row>
    <row r="133" spans="2:27" s="114" customFormat="1" ht="13.5" hidden="1" thickBot="1" x14ac:dyDescent="0.25">
      <c r="B133" s="116"/>
      <c r="C133" s="120"/>
      <c r="F133" s="108" t="str">
        <f t="shared" si="2"/>
        <v>21950</v>
      </c>
      <c r="G133" s="232" t="s">
        <v>221</v>
      </c>
      <c r="H133" s="232">
        <v>219</v>
      </c>
      <c r="I133" s="232">
        <v>50</v>
      </c>
      <c r="J133" s="232">
        <v>332</v>
      </c>
      <c r="K133" s="235">
        <v>305</v>
      </c>
      <c r="L133" s="458">
        <v>500</v>
      </c>
      <c r="M133" s="458">
        <v>600</v>
      </c>
      <c r="N133" s="458">
        <v>1000</v>
      </c>
      <c r="T133" s="115"/>
      <c r="V133" s="121"/>
      <c r="W133" s="121"/>
      <c r="X133" s="121"/>
      <c r="Y133" s="121"/>
      <c r="Z133" s="122"/>
      <c r="AA133" s="123"/>
    </row>
    <row r="134" spans="2:27" s="114" customFormat="1" ht="13.5" hidden="1" thickBot="1" x14ac:dyDescent="0.25">
      <c r="B134" s="116"/>
      <c r="C134" s="120"/>
      <c r="F134" s="108" t="str">
        <f t="shared" si="2"/>
        <v>23050</v>
      </c>
      <c r="G134" s="232" t="s">
        <v>221</v>
      </c>
      <c r="H134" s="232">
        <v>230</v>
      </c>
      <c r="I134" s="232">
        <v>50</v>
      </c>
      <c r="J134" s="232">
        <v>345</v>
      </c>
      <c r="K134" s="235">
        <v>305</v>
      </c>
      <c r="L134" s="458">
        <v>500</v>
      </c>
      <c r="M134" s="458">
        <v>600</v>
      </c>
      <c r="N134" s="458">
        <v>1000</v>
      </c>
      <c r="T134" s="115"/>
      <c r="V134" s="121"/>
      <c r="W134" s="121"/>
      <c r="X134" s="121"/>
      <c r="Y134" s="121"/>
      <c r="Z134" s="122"/>
      <c r="AA134" s="123"/>
    </row>
    <row r="135" spans="2:27" s="114" customFormat="1" ht="13.5" hidden="1" thickBot="1" x14ac:dyDescent="0.25">
      <c r="B135" s="116"/>
      <c r="C135" s="120"/>
      <c r="F135" s="108" t="str">
        <f t="shared" si="2"/>
        <v>27350</v>
      </c>
      <c r="G135" s="232" t="s">
        <v>222</v>
      </c>
      <c r="H135" s="232">
        <v>273</v>
      </c>
      <c r="I135" s="232">
        <v>50</v>
      </c>
      <c r="J135" s="232">
        <v>385</v>
      </c>
      <c r="K135" s="235">
        <v>381</v>
      </c>
      <c r="L135" s="458">
        <v>625</v>
      </c>
      <c r="M135" s="458">
        <v>750</v>
      </c>
      <c r="N135" s="458">
        <v>1250</v>
      </c>
      <c r="T135" s="115"/>
      <c r="V135" s="121"/>
      <c r="W135" s="121"/>
      <c r="X135" s="121"/>
      <c r="Y135" s="121"/>
      <c r="Z135" s="122"/>
      <c r="AA135" s="123"/>
    </row>
    <row r="136" spans="2:27" s="114" customFormat="1" ht="13.5" hidden="1" thickBot="1" x14ac:dyDescent="0.25">
      <c r="B136" s="116"/>
      <c r="C136" s="120"/>
      <c r="F136" s="108" t="str">
        <f t="shared" si="2"/>
        <v>28950</v>
      </c>
      <c r="G136" s="232" t="s">
        <v>222</v>
      </c>
      <c r="H136" s="232">
        <v>289</v>
      </c>
      <c r="I136" s="232">
        <v>50</v>
      </c>
      <c r="J136" s="232">
        <v>396</v>
      </c>
      <c r="K136" s="235">
        <v>381</v>
      </c>
      <c r="L136" s="458">
        <v>625</v>
      </c>
      <c r="M136" s="458">
        <v>750</v>
      </c>
      <c r="N136" s="458">
        <v>1250</v>
      </c>
      <c r="T136" s="115"/>
      <c r="V136" s="121"/>
      <c r="W136" s="121"/>
      <c r="X136" s="121"/>
      <c r="Y136" s="121"/>
      <c r="Z136" s="122"/>
      <c r="AA136" s="123"/>
    </row>
    <row r="137" spans="2:27" s="114" customFormat="1" ht="13.5" hidden="1" thickBot="1" x14ac:dyDescent="0.25">
      <c r="B137" s="116"/>
      <c r="C137" s="120"/>
      <c r="F137" s="108" t="str">
        <f t="shared" si="2"/>
        <v>32450</v>
      </c>
      <c r="G137" s="232" t="s">
        <v>223</v>
      </c>
      <c r="H137" s="232">
        <v>324</v>
      </c>
      <c r="I137" s="232">
        <v>50</v>
      </c>
      <c r="J137" s="232">
        <v>436</v>
      </c>
      <c r="K137" s="235">
        <v>457</v>
      </c>
      <c r="L137" s="458">
        <v>750</v>
      </c>
      <c r="M137" s="458">
        <v>900</v>
      </c>
      <c r="N137" s="458">
        <v>1500</v>
      </c>
      <c r="T137" s="115"/>
      <c r="V137" s="121"/>
      <c r="W137" s="121"/>
      <c r="X137" s="121"/>
      <c r="Y137" s="121"/>
      <c r="Z137" s="122"/>
      <c r="AA137" s="123"/>
    </row>
    <row r="138" spans="2:27" s="114" customFormat="1" ht="13.5" hidden="1" thickBot="1" x14ac:dyDescent="0.25">
      <c r="B138" s="116"/>
      <c r="C138" s="120"/>
      <c r="F138" s="108" t="str">
        <f t="shared" si="2"/>
        <v>35650</v>
      </c>
      <c r="G138" s="232" t="s">
        <v>224</v>
      </c>
      <c r="H138" s="232">
        <v>356</v>
      </c>
      <c r="I138" s="232">
        <v>50</v>
      </c>
      <c r="J138" s="232">
        <v>464</v>
      </c>
      <c r="K138" s="235">
        <v>533</v>
      </c>
      <c r="L138" s="458">
        <v>875</v>
      </c>
      <c r="M138" s="458">
        <v>1050</v>
      </c>
      <c r="N138" s="458">
        <v>1750</v>
      </c>
      <c r="T138" s="115"/>
      <c r="V138" s="121"/>
      <c r="W138" s="121"/>
      <c r="X138" s="121"/>
      <c r="Y138" s="121"/>
      <c r="Z138" s="122"/>
      <c r="AA138" s="123"/>
    </row>
    <row r="139" spans="2:27" s="114" customFormat="1" ht="13.5" hidden="1" thickBot="1" x14ac:dyDescent="0.25">
      <c r="B139" s="116"/>
      <c r="C139" s="120"/>
      <c r="F139" s="108" t="str">
        <f t="shared" si="2"/>
        <v>37150</v>
      </c>
      <c r="G139" s="232" t="s">
        <v>224</v>
      </c>
      <c r="H139" s="232">
        <v>371</v>
      </c>
      <c r="I139" s="232">
        <v>50</v>
      </c>
      <c r="J139" s="232">
        <v>478</v>
      </c>
      <c r="K139" s="235">
        <v>533</v>
      </c>
      <c r="L139" s="458">
        <v>875</v>
      </c>
      <c r="M139" s="458">
        <v>1050</v>
      </c>
      <c r="N139" s="458">
        <v>1750</v>
      </c>
      <c r="T139" s="115"/>
      <c r="V139" s="121"/>
      <c r="W139" s="121"/>
      <c r="X139" s="121"/>
      <c r="Y139" s="121"/>
      <c r="Z139" s="122"/>
      <c r="AA139" s="123"/>
    </row>
    <row r="140" spans="2:27" s="114" customFormat="1" ht="13.5" hidden="1" thickBot="1" x14ac:dyDescent="0.25">
      <c r="B140" s="116"/>
      <c r="C140" s="120"/>
      <c r="F140" s="108" t="str">
        <f t="shared" si="2"/>
        <v>40650</v>
      </c>
      <c r="G140" s="232" t="s">
        <v>225</v>
      </c>
      <c r="H140" s="232">
        <v>406</v>
      </c>
      <c r="I140" s="232">
        <v>50</v>
      </c>
      <c r="J140" s="232">
        <v>517</v>
      </c>
      <c r="K140" s="235">
        <v>610</v>
      </c>
      <c r="L140" s="458">
        <v>1000</v>
      </c>
      <c r="M140" s="458">
        <v>1200</v>
      </c>
      <c r="N140" s="458">
        <v>2000</v>
      </c>
      <c r="T140" s="115"/>
      <c r="V140" s="121"/>
      <c r="W140" s="121"/>
      <c r="X140" s="121"/>
      <c r="Y140" s="121"/>
      <c r="Z140" s="122"/>
      <c r="AA140" s="123"/>
    </row>
    <row r="141" spans="2:27" s="114" customFormat="1" ht="13.5" hidden="1" thickBot="1" x14ac:dyDescent="0.25">
      <c r="B141" s="116"/>
      <c r="C141" s="120"/>
      <c r="F141" s="108" t="str">
        <f t="shared" si="2"/>
        <v>42650</v>
      </c>
      <c r="G141" s="232" t="s">
        <v>225</v>
      </c>
      <c r="H141" s="232">
        <v>426</v>
      </c>
      <c r="I141" s="232">
        <v>50</v>
      </c>
      <c r="J141" s="232">
        <v>542</v>
      </c>
      <c r="K141" s="235">
        <v>610</v>
      </c>
      <c r="L141" s="458">
        <v>1000</v>
      </c>
      <c r="M141" s="458">
        <v>1200</v>
      </c>
      <c r="N141" s="458">
        <v>2000</v>
      </c>
      <c r="T141" s="115"/>
      <c r="V141" s="121"/>
      <c r="W141" s="121"/>
      <c r="X141" s="121"/>
      <c r="Y141" s="121"/>
      <c r="Z141" s="122"/>
      <c r="AA141" s="123"/>
    </row>
    <row r="142" spans="2:27" s="114" customFormat="1" ht="13.5" hidden="1" thickBot="1" x14ac:dyDescent="0.25">
      <c r="B142" s="116"/>
      <c r="C142" s="120"/>
      <c r="F142" s="108" t="str">
        <f t="shared" si="2"/>
        <v>50850</v>
      </c>
      <c r="G142" s="232" t="s">
        <v>226</v>
      </c>
      <c r="H142" s="232">
        <v>508</v>
      </c>
      <c r="I142" s="232">
        <v>50</v>
      </c>
      <c r="J142" s="232">
        <v>622</v>
      </c>
      <c r="K142" s="235">
        <v>762</v>
      </c>
      <c r="L142" s="458">
        <v>1250</v>
      </c>
      <c r="M142" s="458">
        <v>1500</v>
      </c>
      <c r="N142" s="458">
        <v>2500</v>
      </c>
      <c r="T142" s="115"/>
      <c r="V142" s="121"/>
      <c r="W142" s="121"/>
      <c r="X142" s="121"/>
      <c r="Y142" s="121"/>
      <c r="Z142" s="122"/>
      <c r="AA142" s="123"/>
    </row>
    <row r="143" spans="2:27" s="114" customFormat="1" ht="13.5" hidden="1" thickBot="1" x14ac:dyDescent="0.25">
      <c r="B143" s="116"/>
      <c r="C143" s="120"/>
      <c r="F143" s="108" t="str">
        <f t="shared" si="2"/>
        <v>53350</v>
      </c>
      <c r="G143" s="232" t="s">
        <v>226</v>
      </c>
      <c r="H143" s="232">
        <v>533</v>
      </c>
      <c r="I143" s="232">
        <v>50</v>
      </c>
      <c r="J143" s="232">
        <v>647</v>
      </c>
      <c r="K143" s="235">
        <v>762</v>
      </c>
      <c r="L143" s="458">
        <v>1250</v>
      </c>
      <c r="M143" s="458">
        <v>1500</v>
      </c>
      <c r="N143" s="458">
        <v>2500</v>
      </c>
      <c r="T143" s="115"/>
      <c r="V143" s="121"/>
      <c r="W143" s="121"/>
      <c r="X143" s="121"/>
      <c r="Y143" s="121"/>
      <c r="Z143" s="122"/>
      <c r="AA143" s="123"/>
    </row>
    <row r="144" spans="2:27" s="114" customFormat="1" ht="13.5" hidden="1" thickBot="1" x14ac:dyDescent="0.25">
      <c r="B144" s="116"/>
      <c r="C144" s="120"/>
      <c r="F144" s="108" t="str">
        <f t="shared" si="2"/>
        <v>61250</v>
      </c>
      <c r="G144" s="232" t="s">
        <v>215</v>
      </c>
      <c r="H144" s="232">
        <v>612</v>
      </c>
      <c r="I144" s="232">
        <v>50</v>
      </c>
      <c r="J144" s="232">
        <v>722</v>
      </c>
      <c r="K144" s="235">
        <v>914</v>
      </c>
      <c r="L144" s="458">
        <v>1500</v>
      </c>
      <c r="M144" s="458">
        <v>1800</v>
      </c>
      <c r="N144" s="458">
        <v>3000</v>
      </c>
      <c r="T144" s="115"/>
      <c r="V144" s="121"/>
      <c r="W144" s="121"/>
      <c r="X144" s="121"/>
      <c r="Y144" s="121"/>
      <c r="Z144" s="122"/>
      <c r="AA144" s="123"/>
    </row>
    <row r="145" spans="2:27" s="114" customFormat="1" ht="13.5" hidden="1" thickBot="1" x14ac:dyDescent="0.25">
      <c r="B145" s="116"/>
      <c r="C145" s="120"/>
      <c r="F145" s="108" t="str">
        <f t="shared" si="2"/>
        <v>63050</v>
      </c>
      <c r="G145" s="232" t="s">
        <v>215</v>
      </c>
      <c r="H145" s="232">
        <v>630</v>
      </c>
      <c r="I145" s="232">
        <v>50</v>
      </c>
      <c r="J145" s="232">
        <v>742</v>
      </c>
      <c r="K145" s="235">
        <v>914</v>
      </c>
      <c r="L145" s="458">
        <v>1500</v>
      </c>
      <c r="M145" s="458">
        <v>1800</v>
      </c>
      <c r="N145" s="458">
        <v>3000</v>
      </c>
      <c r="T145" s="115"/>
      <c r="V145" s="121"/>
      <c r="W145" s="121"/>
      <c r="X145" s="121"/>
      <c r="Y145" s="121"/>
      <c r="Z145" s="122"/>
      <c r="AA145" s="123"/>
    </row>
    <row r="146" spans="2:27" s="114" customFormat="1" ht="13.5" hidden="1" thickBot="1" x14ac:dyDescent="0.25">
      <c r="B146" s="116"/>
      <c r="C146" s="120"/>
      <c r="F146" s="108" t="str">
        <f t="shared" si="2"/>
        <v>71450</v>
      </c>
      <c r="G146" s="232" t="s">
        <v>216</v>
      </c>
      <c r="H146" s="232">
        <v>714</v>
      </c>
      <c r="I146" s="232">
        <v>50</v>
      </c>
      <c r="J146" s="232">
        <v>831</v>
      </c>
      <c r="K146" s="235">
        <v>1070</v>
      </c>
      <c r="L146" s="458">
        <v>1750</v>
      </c>
      <c r="M146" s="458">
        <v>2100</v>
      </c>
      <c r="N146" s="458">
        <v>3500</v>
      </c>
      <c r="T146" s="115"/>
      <c r="V146" s="121"/>
      <c r="W146" s="121"/>
      <c r="X146" s="121"/>
      <c r="Y146" s="121"/>
      <c r="Z146" s="122"/>
      <c r="AA146" s="123"/>
    </row>
    <row r="147" spans="2:27" s="114" customFormat="1" ht="13.5" hidden="1" thickBot="1" x14ac:dyDescent="0.25">
      <c r="B147" s="116"/>
      <c r="C147" s="120"/>
      <c r="F147" s="108" t="str">
        <f t="shared" si="2"/>
        <v>81350</v>
      </c>
      <c r="G147" s="232" t="s">
        <v>217</v>
      </c>
      <c r="H147" s="232">
        <v>813</v>
      </c>
      <c r="I147" s="232">
        <v>50</v>
      </c>
      <c r="J147" s="232">
        <v>922</v>
      </c>
      <c r="K147" s="235">
        <v>1220</v>
      </c>
      <c r="L147" s="458">
        <v>2000</v>
      </c>
      <c r="M147" s="458">
        <v>2400</v>
      </c>
      <c r="N147" s="458">
        <v>4000</v>
      </c>
      <c r="T147" s="115"/>
      <c r="V147" s="121"/>
      <c r="W147" s="121"/>
      <c r="X147" s="121"/>
      <c r="Y147" s="121"/>
      <c r="Z147" s="122"/>
      <c r="AA147" s="123"/>
    </row>
    <row r="148" spans="2:27" s="114" customFormat="1" ht="13.5" hidden="1" thickBot="1" x14ac:dyDescent="0.25">
      <c r="B148" s="116"/>
      <c r="C148" s="120"/>
      <c r="F148" s="108" t="str">
        <f t="shared" si="2"/>
        <v>91450</v>
      </c>
      <c r="G148" s="232" t="s">
        <v>218</v>
      </c>
      <c r="H148" s="232">
        <v>914</v>
      </c>
      <c r="I148" s="232">
        <v>50</v>
      </c>
      <c r="J148" s="232">
        <v>1026</v>
      </c>
      <c r="K148" s="235">
        <v>1370</v>
      </c>
      <c r="L148" s="458">
        <v>2250</v>
      </c>
      <c r="M148" s="458">
        <v>2700</v>
      </c>
      <c r="N148" s="458">
        <v>4500</v>
      </c>
      <c r="T148" s="115"/>
      <c r="V148" s="121"/>
      <c r="W148" s="121"/>
      <c r="X148" s="121"/>
      <c r="Y148" s="121"/>
      <c r="Z148" s="122"/>
      <c r="AA148" s="123"/>
    </row>
    <row r="149" spans="2:27" s="114" customFormat="1" ht="13.5" hidden="1" thickBot="1" x14ac:dyDescent="0.25">
      <c r="B149" s="116"/>
      <c r="C149" s="120"/>
      <c r="F149" s="108" t="str">
        <f t="shared" si="2"/>
        <v>101650</v>
      </c>
      <c r="G149" s="232" t="s">
        <v>219</v>
      </c>
      <c r="H149" s="232">
        <v>1016</v>
      </c>
      <c r="I149" s="232">
        <v>50</v>
      </c>
      <c r="J149" s="232">
        <v>1132</v>
      </c>
      <c r="K149" s="235">
        <v>1525</v>
      </c>
      <c r="L149" s="458">
        <v>2500</v>
      </c>
      <c r="M149" s="458">
        <v>3000</v>
      </c>
      <c r="N149" s="458">
        <v>5000</v>
      </c>
      <c r="T149" s="115"/>
      <c r="V149" s="121"/>
      <c r="W149" s="121"/>
      <c r="X149" s="121"/>
      <c r="Y149" s="121"/>
      <c r="Z149" s="122"/>
      <c r="AA149" s="123"/>
    </row>
    <row r="150" spans="2:27" s="114" customFormat="1" ht="13.5" hidden="1" thickBot="1" x14ac:dyDescent="0.25">
      <c r="B150" s="116"/>
      <c r="C150" s="120"/>
      <c r="F150" s="108" t="str">
        <f t="shared" si="2"/>
        <v>1260</v>
      </c>
      <c r="G150" s="232" t="s">
        <v>214</v>
      </c>
      <c r="H150" s="232">
        <v>12</v>
      </c>
      <c r="I150" s="232">
        <v>60</v>
      </c>
      <c r="J150" s="232">
        <v>146</v>
      </c>
      <c r="K150" s="235">
        <v>98</v>
      </c>
      <c r="L150" s="458">
        <v>98</v>
      </c>
      <c r="M150" s="458">
        <v>98</v>
      </c>
      <c r="N150" s="458">
        <v>98</v>
      </c>
      <c r="T150" s="115"/>
      <c r="V150" s="121"/>
      <c r="W150" s="121"/>
      <c r="X150" s="121"/>
      <c r="Y150" s="121"/>
      <c r="Z150" s="122"/>
      <c r="AA150" s="123"/>
    </row>
    <row r="151" spans="2:27" s="114" customFormat="1" ht="13.5" hidden="1" thickBot="1" x14ac:dyDescent="0.25">
      <c r="B151" s="116"/>
      <c r="C151" s="120"/>
      <c r="F151" s="108" t="str">
        <f t="shared" si="2"/>
        <v>1560</v>
      </c>
      <c r="G151" s="232" t="s">
        <v>214</v>
      </c>
      <c r="H151" s="232">
        <v>15</v>
      </c>
      <c r="I151" s="232">
        <v>60</v>
      </c>
      <c r="J151" s="232">
        <v>146</v>
      </c>
      <c r="K151" s="235">
        <v>98</v>
      </c>
      <c r="L151" s="458">
        <v>98</v>
      </c>
      <c r="M151" s="458">
        <v>98</v>
      </c>
      <c r="N151" s="458">
        <v>98</v>
      </c>
      <c r="T151" s="115"/>
      <c r="V151" s="121"/>
      <c r="W151" s="121"/>
      <c r="X151" s="121"/>
      <c r="Y151" s="121"/>
      <c r="Z151" s="122"/>
      <c r="AA151" s="123"/>
    </row>
    <row r="152" spans="2:27" s="114" customFormat="1" ht="13.5" hidden="1" thickBot="1" x14ac:dyDescent="0.25">
      <c r="B152" s="116"/>
      <c r="C152" s="120"/>
      <c r="F152" s="108" t="str">
        <f t="shared" si="2"/>
        <v>1860</v>
      </c>
      <c r="G152" s="232" t="s">
        <v>39</v>
      </c>
      <c r="H152" s="232">
        <v>18</v>
      </c>
      <c r="I152" s="232">
        <v>60</v>
      </c>
      <c r="J152" s="232">
        <v>146</v>
      </c>
      <c r="K152" s="235">
        <v>98</v>
      </c>
      <c r="L152" s="458">
        <v>98</v>
      </c>
      <c r="M152" s="458">
        <v>98</v>
      </c>
      <c r="N152" s="458">
        <v>98</v>
      </c>
      <c r="T152" s="115"/>
      <c r="V152" s="121"/>
      <c r="W152" s="121"/>
      <c r="X152" s="121"/>
      <c r="Y152" s="121"/>
      <c r="Z152" s="122"/>
      <c r="AA152" s="123"/>
    </row>
    <row r="153" spans="2:27" s="114" customFormat="1" ht="13.5" hidden="1" thickBot="1" x14ac:dyDescent="0.25">
      <c r="B153" s="116"/>
      <c r="C153" s="120"/>
      <c r="F153" s="108" t="str">
        <f t="shared" si="2"/>
        <v>2260</v>
      </c>
      <c r="G153" s="232" t="s">
        <v>40</v>
      </c>
      <c r="H153" s="232">
        <v>22</v>
      </c>
      <c r="I153" s="232">
        <v>60</v>
      </c>
      <c r="J153" s="232">
        <v>146</v>
      </c>
      <c r="K153" s="235">
        <v>98</v>
      </c>
      <c r="L153" s="458">
        <v>98</v>
      </c>
      <c r="M153" s="458">
        <v>98</v>
      </c>
      <c r="N153" s="458">
        <v>98</v>
      </c>
      <c r="T153" s="115"/>
      <c r="V153" s="121"/>
      <c r="W153" s="121"/>
      <c r="X153" s="121"/>
      <c r="Y153" s="121"/>
      <c r="Z153" s="122"/>
      <c r="AA153" s="123"/>
    </row>
    <row r="154" spans="2:27" s="114" customFormat="1" ht="13.5" hidden="1" thickBot="1" x14ac:dyDescent="0.25">
      <c r="B154" s="116"/>
      <c r="C154" s="120"/>
      <c r="F154" s="108" t="str">
        <f t="shared" si="2"/>
        <v>2860</v>
      </c>
      <c r="G154" s="232" t="s">
        <v>41</v>
      </c>
      <c r="H154" s="232">
        <v>28</v>
      </c>
      <c r="I154" s="232">
        <v>60</v>
      </c>
      <c r="J154" s="232">
        <v>160</v>
      </c>
      <c r="K154" s="235">
        <v>105</v>
      </c>
      <c r="L154" s="458">
        <v>105</v>
      </c>
      <c r="M154" s="458">
        <v>105</v>
      </c>
      <c r="N154" s="458">
        <v>105</v>
      </c>
      <c r="T154" s="115"/>
      <c r="V154" s="121"/>
      <c r="W154" s="121"/>
      <c r="X154" s="121"/>
      <c r="Y154" s="121"/>
      <c r="Z154" s="122"/>
      <c r="AA154" s="123"/>
    </row>
    <row r="155" spans="2:27" s="114" customFormat="1" ht="13.5" hidden="1" thickBot="1" x14ac:dyDescent="0.25">
      <c r="B155" s="116"/>
      <c r="C155" s="120"/>
      <c r="F155" s="108" t="str">
        <f t="shared" si="2"/>
        <v>3560</v>
      </c>
      <c r="G155" s="232" t="s">
        <v>42</v>
      </c>
      <c r="H155" s="232">
        <v>35</v>
      </c>
      <c r="I155" s="232">
        <v>60</v>
      </c>
      <c r="J155" s="232">
        <v>160</v>
      </c>
      <c r="K155" s="235">
        <v>105</v>
      </c>
      <c r="L155" s="458">
        <v>105</v>
      </c>
      <c r="M155" s="458">
        <v>105</v>
      </c>
      <c r="N155" s="458">
        <v>125</v>
      </c>
      <c r="T155" s="115"/>
      <c r="V155" s="121"/>
      <c r="W155" s="121"/>
      <c r="X155" s="121"/>
      <c r="Y155" s="121"/>
      <c r="Z155" s="122"/>
      <c r="AA155" s="123"/>
    </row>
    <row r="156" spans="2:27" s="114" customFormat="1" ht="13.5" hidden="1" thickBot="1" x14ac:dyDescent="0.25">
      <c r="B156" s="116"/>
      <c r="C156" s="120"/>
      <c r="F156" s="108" t="str">
        <f t="shared" si="2"/>
        <v>4260</v>
      </c>
      <c r="G156" s="232" t="s">
        <v>43</v>
      </c>
      <c r="H156" s="232">
        <v>42</v>
      </c>
      <c r="I156" s="232">
        <v>60</v>
      </c>
      <c r="J156" s="232">
        <v>173</v>
      </c>
      <c r="K156" s="235">
        <v>115</v>
      </c>
      <c r="L156" s="458">
        <v>115</v>
      </c>
      <c r="M156" s="458">
        <v>115</v>
      </c>
      <c r="N156" s="458">
        <v>160</v>
      </c>
      <c r="T156" s="115"/>
      <c r="V156" s="121"/>
      <c r="W156" s="121"/>
      <c r="X156" s="121"/>
      <c r="Y156" s="121"/>
      <c r="Z156" s="122"/>
      <c r="AA156" s="123"/>
    </row>
    <row r="157" spans="2:27" s="114" customFormat="1" ht="13.5" hidden="1" thickBot="1" x14ac:dyDescent="0.25">
      <c r="B157" s="116"/>
      <c r="C157" s="120"/>
      <c r="F157" s="108" t="str">
        <f t="shared" si="2"/>
        <v>4860</v>
      </c>
      <c r="G157" s="232" t="s">
        <v>44</v>
      </c>
      <c r="H157" s="232">
        <v>48</v>
      </c>
      <c r="I157" s="232">
        <v>60</v>
      </c>
      <c r="J157" s="232">
        <v>173</v>
      </c>
      <c r="K157" s="235">
        <v>115</v>
      </c>
      <c r="L157" s="458">
        <v>115</v>
      </c>
      <c r="M157" s="458">
        <v>120</v>
      </c>
      <c r="N157" s="458">
        <v>200</v>
      </c>
      <c r="T157" s="115"/>
      <c r="V157" s="121"/>
      <c r="W157" s="121"/>
      <c r="X157" s="121"/>
      <c r="Y157" s="121"/>
      <c r="Z157" s="122"/>
      <c r="AA157" s="123"/>
    </row>
    <row r="158" spans="2:27" s="114" customFormat="1" ht="13.5" hidden="1" thickBot="1" x14ac:dyDescent="0.25">
      <c r="B158" s="116"/>
      <c r="C158" s="120"/>
      <c r="F158" s="108" t="str">
        <f t="shared" si="2"/>
        <v>5460</v>
      </c>
      <c r="G158" s="232" t="s">
        <v>44</v>
      </c>
      <c r="H158" s="232">
        <v>54</v>
      </c>
      <c r="I158" s="232">
        <v>60</v>
      </c>
      <c r="J158" s="232">
        <v>185</v>
      </c>
      <c r="K158" s="235">
        <v>125</v>
      </c>
      <c r="L158" s="458">
        <v>125</v>
      </c>
      <c r="M158" s="458">
        <v>120</v>
      </c>
      <c r="N158" s="458">
        <v>200</v>
      </c>
      <c r="T158" s="115"/>
      <c r="V158" s="121"/>
      <c r="W158" s="121"/>
      <c r="X158" s="121"/>
      <c r="Y158" s="121"/>
      <c r="Z158" s="122"/>
      <c r="AA158" s="123"/>
    </row>
    <row r="159" spans="2:27" s="114" customFormat="1" ht="13.5" hidden="1" thickBot="1" x14ac:dyDescent="0.25">
      <c r="B159" s="116"/>
      <c r="C159" s="120"/>
      <c r="F159" s="108" t="str">
        <f t="shared" si="2"/>
        <v>6060</v>
      </c>
      <c r="G159" s="232" t="s">
        <v>45</v>
      </c>
      <c r="H159" s="232">
        <v>60</v>
      </c>
      <c r="I159" s="232">
        <v>60</v>
      </c>
      <c r="J159" s="232">
        <v>185</v>
      </c>
      <c r="K159" s="235">
        <v>125</v>
      </c>
      <c r="L159" s="458">
        <v>125</v>
      </c>
      <c r="M159" s="458">
        <v>150</v>
      </c>
      <c r="N159" s="458">
        <v>250</v>
      </c>
      <c r="T159" s="115"/>
      <c r="V159" s="121"/>
      <c r="W159" s="121"/>
      <c r="X159" s="121"/>
      <c r="Y159" s="121"/>
      <c r="Z159" s="122"/>
      <c r="AA159" s="123"/>
    </row>
    <row r="160" spans="2:27" s="114" customFormat="1" ht="13.5" hidden="1" thickBot="1" x14ac:dyDescent="0.25">
      <c r="B160" s="116"/>
      <c r="C160" s="120"/>
      <c r="F160" s="108" t="str">
        <f t="shared" si="2"/>
        <v>6460</v>
      </c>
      <c r="G160" s="232" t="s">
        <v>45</v>
      </c>
      <c r="H160" s="232">
        <v>64</v>
      </c>
      <c r="I160" s="232">
        <v>60</v>
      </c>
      <c r="J160" s="232">
        <v>199</v>
      </c>
      <c r="K160" s="235">
        <v>125</v>
      </c>
      <c r="L160" s="458">
        <v>125</v>
      </c>
      <c r="M160" s="458">
        <v>150</v>
      </c>
      <c r="N160" s="458">
        <v>250</v>
      </c>
      <c r="T160" s="115"/>
      <c r="V160" s="121"/>
      <c r="W160" s="121"/>
      <c r="X160" s="121"/>
      <c r="Y160" s="121"/>
      <c r="Z160" s="122"/>
      <c r="AA160" s="123"/>
    </row>
    <row r="161" spans="2:27" s="114" customFormat="1" ht="13.5" hidden="1" thickBot="1" x14ac:dyDescent="0.25">
      <c r="B161" s="116"/>
      <c r="C161" s="120"/>
      <c r="F161" s="108" t="str">
        <f t="shared" si="2"/>
        <v>7060</v>
      </c>
      <c r="G161" s="232" t="s">
        <v>45</v>
      </c>
      <c r="H161" s="232">
        <v>70</v>
      </c>
      <c r="I161" s="232">
        <v>60</v>
      </c>
      <c r="J161" s="232">
        <v>199</v>
      </c>
      <c r="K161" s="235">
        <v>135</v>
      </c>
      <c r="L161" s="458">
        <v>135</v>
      </c>
      <c r="M161" s="458">
        <v>150</v>
      </c>
      <c r="N161" s="458">
        <v>250</v>
      </c>
      <c r="T161" s="115"/>
      <c r="V161" s="121"/>
      <c r="W161" s="121"/>
      <c r="X161" s="121"/>
      <c r="Y161" s="121"/>
      <c r="Z161" s="122"/>
      <c r="AA161" s="123"/>
    </row>
    <row r="162" spans="2:27" s="114" customFormat="1" ht="13.5" hidden="1" thickBot="1" x14ac:dyDescent="0.25">
      <c r="B162" s="116"/>
      <c r="C162" s="120"/>
      <c r="F162" s="108" t="str">
        <f t="shared" si="2"/>
        <v>7660</v>
      </c>
      <c r="G162" s="232" t="s">
        <v>45</v>
      </c>
      <c r="H162" s="232">
        <v>76</v>
      </c>
      <c r="I162" s="232">
        <v>60</v>
      </c>
      <c r="J162" s="232">
        <v>199</v>
      </c>
      <c r="K162" s="235">
        <v>135</v>
      </c>
      <c r="L162" s="458">
        <v>135</v>
      </c>
      <c r="M162" s="458">
        <v>150</v>
      </c>
      <c r="N162" s="458">
        <v>250</v>
      </c>
      <c r="T162" s="115"/>
      <c r="V162" s="121"/>
      <c r="W162" s="121"/>
      <c r="X162" s="121"/>
      <c r="Y162" s="121"/>
      <c r="Z162" s="122"/>
      <c r="AA162" s="123"/>
    </row>
    <row r="163" spans="2:27" s="114" customFormat="1" ht="13.5" hidden="1" thickBot="1" x14ac:dyDescent="0.25">
      <c r="B163" s="116"/>
      <c r="C163" s="120"/>
      <c r="F163" s="108" t="str">
        <f t="shared" si="2"/>
        <v>8960</v>
      </c>
      <c r="G163" s="232" t="s">
        <v>47</v>
      </c>
      <c r="H163" s="232">
        <v>89</v>
      </c>
      <c r="I163" s="232">
        <v>60</v>
      </c>
      <c r="J163" s="232">
        <v>213</v>
      </c>
      <c r="K163" s="235">
        <v>145</v>
      </c>
      <c r="L163" s="458">
        <v>200</v>
      </c>
      <c r="M163" s="458">
        <v>240</v>
      </c>
      <c r="N163" s="458">
        <v>400</v>
      </c>
      <c r="T163" s="115"/>
      <c r="V163" s="121"/>
      <c r="W163" s="121"/>
      <c r="X163" s="121"/>
      <c r="Y163" s="121"/>
      <c r="Z163" s="122"/>
      <c r="AA163" s="123"/>
    </row>
    <row r="164" spans="2:27" s="114" customFormat="1" ht="13.5" hidden="1" thickBot="1" x14ac:dyDescent="0.25">
      <c r="B164" s="116"/>
      <c r="C164" s="120"/>
      <c r="F164" s="108" t="str">
        <f t="shared" si="2"/>
        <v>10260</v>
      </c>
      <c r="G164" s="232" t="s">
        <v>47</v>
      </c>
      <c r="H164" s="232">
        <v>102</v>
      </c>
      <c r="I164" s="232">
        <v>60</v>
      </c>
      <c r="J164" s="232">
        <v>225</v>
      </c>
      <c r="K164" s="235">
        <v>160</v>
      </c>
      <c r="L164" s="458">
        <v>200</v>
      </c>
      <c r="M164" s="458">
        <v>240</v>
      </c>
      <c r="N164" s="458">
        <v>400</v>
      </c>
      <c r="T164" s="115"/>
      <c r="V164" s="121"/>
      <c r="W164" s="121"/>
      <c r="X164" s="121"/>
      <c r="Y164" s="121"/>
      <c r="Z164" s="122"/>
      <c r="AA164" s="123"/>
    </row>
    <row r="165" spans="2:27" s="114" customFormat="1" ht="13.5" hidden="1" thickBot="1" x14ac:dyDescent="0.25">
      <c r="B165" s="116"/>
      <c r="C165" s="120"/>
      <c r="F165" s="108" t="str">
        <f t="shared" si="2"/>
        <v>11460</v>
      </c>
      <c r="G165" s="232" t="s">
        <v>48</v>
      </c>
      <c r="H165" s="232">
        <v>114</v>
      </c>
      <c r="I165" s="232">
        <v>60</v>
      </c>
      <c r="J165" s="232">
        <v>238</v>
      </c>
      <c r="K165" s="235">
        <v>165</v>
      </c>
      <c r="L165" s="458">
        <v>250</v>
      </c>
      <c r="M165" s="458">
        <v>300</v>
      </c>
      <c r="N165" s="458">
        <v>500</v>
      </c>
      <c r="T165" s="115"/>
      <c r="V165" s="121"/>
      <c r="W165" s="121"/>
      <c r="X165" s="121"/>
      <c r="Y165" s="121"/>
      <c r="Z165" s="122"/>
      <c r="AA165" s="123"/>
    </row>
    <row r="166" spans="2:27" s="114" customFormat="1" ht="13.5" hidden="1" thickBot="1" x14ac:dyDescent="0.25">
      <c r="B166" s="116"/>
      <c r="C166" s="120"/>
      <c r="F166" s="108" t="str">
        <f t="shared" si="2"/>
        <v>12760</v>
      </c>
      <c r="G166" s="232" t="s">
        <v>48</v>
      </c>
      <c r="H166" s="232">
        <v>127</v>
      </c>
      <c r="I166" s="232">
        <v>60</v>
      </c>
      <c r="J166" s="232">
        <v>253</v>
      </c>
      <c r="K166" s="235">
        <v>170</v>
      </c>
      <c r="L166" s="458">
        <v>250</v>
      </c>
      <c r="M166" s="458">
        <v>300</v>
      </c>
      <c r="N166" s="458">
        <v>500</v>
      </c>
      <c r="T166" s="115"/>
      <c r="V166" s="121"/>
      <c r="W166" s="121"/>
      <c r="X166" s="121"/>
      <c r="Y166" s="121"/>
      <c r="Z166" s="122"/>
      <c r="AA166" s="123"/>
    </row>
    <row r="167" spans="2:27" s="114" customFormat="1" ht="13.5" hidden="1" thickBot="1" x14ac:dyDescent="0.25">
      <c r="B167" s="116"/>
      <c r="C167" s="120"/>
      <c r="F167" s="108" t="str">
        <f t="shared" si="2"/>
        <v>14060</v>
      </c>
      <c r="G167" s="232" t="s">
        <v>49</v>
      </c>
      <c r="H167" s="232">
        <v>140</v>
      </c>
      <c r="I167" s="232">
        <v>60</v>
      </c>
      <c r="J167" s="232">
        <v>266</v>
      </c>
      <c r="K167" s="235">
        <v>190</v>
      </c>
      <c r="L167" s="458">
        <v>312.5</v>
      </c>
      <c r="M167" s="458">
        <v>375</v>
      </c>
      <c r="N167" s="458">
        <v>625</v>
      </c>
      <c r="T167" s="115"/>
      <c r="V167" s="121"/>
      <c r="W167" s="121"/>
      <c r="X167" s="121"/>
      <c r="Y167" s="121"/>
      <c r="Z167" s="122"/>
      <c r="AA167" s="123"/>
    </row>
    <row r="168" spans="2:27" s="114" customFormat="1" ht="13.5" hidden="1" thickBot="1" x14ac:dyDescent="0.25">
      <c r="B168" s="116"/>
      <c r="C168" s="120"/>
      <c r="F168" s="108" t="str">
        <f t="shared" si="2"/>
        <v>16860</v>
      </c>
      <c r="G168" s="232" t="s">
        <v>220</v>
      </c>
      <c r="H168" s="232">
        <v>168</v>
      </c>
      <c r="I168" s="232">
        <v>60</v>
      </c>
      <c r="J168" s="232">
        <v>304</v>
      </c>
      <c r="K168" s="235">
        <v>230</v>
      </c>
      <c r="L168" s="458">
        <v>375</v>
      </c>
      <c r="M168" s="458">
        <v>450</v>
      </c>
      <c r="N168" s="458">
        <v>750</v>
      </c>
      <c r="T168" s="115"/>
      <c r="V168" s="121"/>
      <c r="W168" s="121"/>
      <c r="X168" s="121"/>
      <c r="Y168" s="121"/>
      <c r="Z168" s="122"/>
      <c r="AA168" s="123"/>
    </row>
    <row r="169" spans="2:27" s="114" customFormat="1" ht="13.5" hidden="1" thickBot="1" x14ac:dyDescent="0.25">
      <c r="B169" s="116"/>
      <c r="C169" s="120"/>
      <c r="F169" s="108" t="str">
        <f t="shared" si="2"/>
        <v>17860</v>
      </c>
      <c r="G169" s="232" t="s">
        <v>220</v>
      </c>
      <c r="H169" s="232">
        <v>178</v>
      </c>
      <c r="I169" s="232">
        <v>60</v>
      </c>
      <c r="J169" s="232">
        <v>310</v>
      </c>
      <c r="K169" s="235">
        <v>230</v>
      </c>
      <c r="L169" s="458">
        <v>375</v>
      </c>
      <c r="M169" s="458">
        <v>450</v>
      </c>
      <c r="N169" s="458">
        <v>750</v>
      </c>
      <c r="T169" s="115"/>
      <c r="V169" s="121"/>
      <c r="W169" s="121"/>
      <c r="X169" s="121"/>
      <c r="Y169" s="121"/>
      <c r="Z169" s="122"/>
      <c r="AA169" s="123"/>
    </row>
    <row r="170" spans="2:27" s="114" customFormat="1" ht="13.5" hidden="1" thickBot="1" x14ac:dyDescent="0.25">
      <c r="B170" s="116"/>
      <c r="C170" s="120"/>
      <c r="F170" s="108" t="str">
        <f t="shared" si="2"/>
        <v>21960</v>
      </c>
      <c r="G170" s="232" t="s">
        <v>221</v>
      </c>
      <c r="H170" s="232">
        <v>219</v>
      </c>
      <c r="I170" s="232">
        <v>60</v>
      </c>
      <c r="J170" s="232">
        <v>345</v>
      </c>
      <c r="K170" s="235">
        <v>305</v>
      </c>
      <c r="L170" s="458">
        <v>500</v>
      </c>
      <c r="M170" s="458">
        <v>600</v>
      </c>
      <c r="N170" s="458">
        <v>1000</v>
      </c>
      <c r="T170" s="115"/>
      <c r="V170" s="121"/>
      <c r="W170" s="121"/>
      <c r="X170" s="121"/>
      <c r="Y170" s="121"/>
      <c r="Z170" s="122"/>
      <c r="AA170" s="123"/>
    </row>
    <row r="171" spans="2:27" s="114" customFormat="1" ht="13.5" hidden="1" thickBot="1" x14ac:dyDescent="0.25">
      <c r="B171" s="116"/>
      <c r="C171" s="120"/>
      <c r="F171" s="108" t="str">
        <f t="shared" si="2"/>
        <v>23060</v>
      </c>
      <c r="G171" s="232" t="s">
        <v>221</v>
      </c>
      <c r="H171" s="232">
        <v>230</v>
      </c>
      <c r="I171" s="232">
        <v>60</v>
      </c>
      <c r="J171" s="232">
        <v>358</v>
      </c>
      <c r="K171" s="235">
        <v>305</v>
      </c>
      <c r="L171" s="458">
        <v>500</v>
      </c>
      <c r="M171" s="458">
        <v>600</v>
      </c>
      <c r="N171" s="458">
        <v>1000</v>
      </c>
      <c r="T171" s="115"/>
      <c r="V171" s="121"/>
      <c r="W171" s="121"/>
      <c r="X171" s="121"/>
      <c r="Y171" s="121"/>
      <c r="Z171" s="122"/>
      <c r="AA171" s="123"/>
    </row>
    <row r="172" spans="2:27" s="114" customFormat="1" ht="13.5" hidden="1" thickBot="1" x14ac:dyDescent="0.25">
      <c r="B172" s="116"/>
      <c r="C172" s="120"/>
      <c r="F172" s="108" t="str">
        <f t="shared" si="2"/>
        <v>27360</v>
      </c>
      <c r="G172" s="232" t="s">
        <v>222</v>
      </c>
      <c r="H172" s="232">
        <v>273</v>
      </c>
      <c r="I172" s="232">
        <v>60</v>
      </c>
      <c r="J172" s="232">
        <v>411</v>
      </c>
      <c r="K172" s="235">
        <v>381</v>
      </c>
      <c r="L172" s="458">
        <v>625</v>
      </c>
      <c r="M172" s="458">
        <v>750</v>
      </c>
      <c r="N172" s="458">
        <v>1250</v>
      </c>
      <c r="T172" s="115"/>
      <c r="V172" s="121"/>
      <c r="W172" s="121"/>
      <c r="X172" s="121"/>
      <c r="Y172" s="121"/>
      <c r="Z172" s="122"/>
      <c r="AA172" s="123"/>
    </row>
    <row r="173" spans="2:27" s="114" customFormat="1" ht="13.5" hidden="1" thickBot="1" x14ac:dyDescent="0.25">
      <c r="B173" s="116"/>
      <c r="C173" s="120"/>
      <c r="F173" s="108" t="str">
        <f t="shared" si="2"/>
        <v>28960</v>
      </c>
      <c r="G173" s="232" t="s">
        <v>222</v>
      </c>
      <c r="H173" s="232">
        <v>289</v>
      </c>
      <c r="I173" s="232">
        <v>60</v>
      </c>
      <c r="J173" s="232">
        <v>424</v>
      </c>
      <c r="K173" s="235">
        <v>381</v>
      </c>
      <c r="L173" s="458">
        <v>625</v>
      </c>
      <c r="M173" s="458">
        <v>750</v>
      </c>
      <c r="N173" s="458">
        <v>1250</v>
      </c>
      <c r="T173" s="115"/>
      <c r="V173" s="121"/>
      <c r="W173" s="121"/>
      <c r="X173" s="121"/>
      <c r="Y173" s="121"/>
      <c r="Z173" s="122"/>
      <c r="AA173" s="123"/>
    </row>
    <row r="174" spans="2:27" s="114" customFormat="1" ht="13.5" hidden="1" thickBot="1" x14ac:dyDescent="0.25">
      <c r="B174" s="116"/>
      <c r="C174" s="120"/>
      <c r="F174" s="108" t="str">
        <f t="shared" si="2"/>
        <v>32460</v>
      </c>
      <c r="G174" s="232" t="s">
        <v>223</v>
      </c>
      <c r="H174" s="232">
        <v>324</v>
      </c>
      <c r="I174" s="232">
        <v>60</v>
      </c>
      <c r="J174" s="232">
        <v>451</v>
      </c>
      <c r="K174" s="235">
        <v>457</v>
      </c>
      <c r="L174" s="458">
        <v>750</v>
      </c>
      <c r="M174" s="458">
        <v>900</v>
      </c>
      <c r="N174" s="458">
        <v>1500</v>
      </c>
      <c r="T174" s="115"/>
      <c r="V174" s="121"/>
      <c r="W174" s="121"/>
      <c r="X174" s="121"/>
      <c r="Y174" s="121"/>
      <c r="Z174" s="122"/>
      <c r="AA174" s="123"/>
    </row>
    <row r="175" spans="2:27" s="114" customFormat="1" ht="13.5" hidden="1" thickBot="1" x14ac:dyDescent="0.25">
      <c r="B175" s="116"/>
      <c r="C175" s="120"/>
      <c r="F175" s="108" t="str">
        <f t="shared" si="2"/>
        <v>35660</v>
      </c>
      <c r="G175" s="232" t="s">
        <v>224</v>
      </c>
      <c r="H175" s="232">
        <v>356</v>
      </c>
      <c r="I175" s="232">
        <v>60</v>
      </c>
      <c r="J175" s="232">
        <v>491</v>
      </c>
      <c r="K175" s="235">
        <v>533</v>
      </c>
      <c r="L175" s="458">
        <v>875</v>
      </c>
      <c r="M175" s="458">
        <v>1050</v>
      </c>
      <c r="N175" s="458">
        <v>1750</v>
      </c>
      <c r="T175" s="115"/>
      <c r="V175" s="121"/>
      <c r="W175" s="121"/>
      <c r="X175" s="121"/>
      <c r="Y175" s="121"/>
      <c r="Z175" s="122"/>
      <c r="AA175" s="123"/>
    </row>
    <row r="176" spans="2:27" s="114" customFormat="1" ht="13.5" hidden="1" thickBot="1" x14ac:dyDescent="0.25">
      <c r="B176" s="116"/>
      <c r="C176" s="120"/>
      <c r="F176" s="108" t="str">
        <f t="shared" si="2"/>
        <v>37160</v>
      </c>
      <c r="G176" s="232" t="s">
        <v>224</v>
      </c>
      <c r="H176" s="232">
        <v>371</v>
      </c>
      <c r="I176" s="232">
        <v>60</v>
      </c>
      <c r="J176" s="232">
        <v>504</v>
      </c>
      <c r="K176" s="235">
        <v>533</v>
      </c>
      <c r="L176" s="458">
        <v>875</v>
      </c>
      <c r="M176" s="458">
        <v>1050</v>
      </c>
      <c r="N176" s="458">
        <v>1750</v>
      </c>
      <c r="T176" s="115"/>
      <c r="V176" s="121"/>
      <c r="W176" s="121"/>
      <c r="X176" s="121"/>
      <c r="Y176" s="121"/>
      <c r="Z176" s="122"/>
      <c r="AA176" s="123"/>
    </row>
    <row r="177" spans="2:27" s="114" customFormat="1" ht="13.5" hidden="1" thickBot="1" x14ac:dyDescent="0.25">
      <c r="B177" s="116"/>
      <c r="C177" s="120"/>
      <c r="F177" s="108" t="str">
        <f t="shared" si="2"/>
        <v>40660</v>
      </c>
      <c r="G177" s="232" t="s">
        <v>225</v>
      </c>
      <c r="H177" s="232">
        <v>406</v>
      </c>
      <c r="I177" s="232">
        <v>60</v>
      </c>
      <c r="J177" s="232">
        <v>542</v>
      </c>
      <c r="K177" s="235">
        <v>610</v>
      </c>
      <c r="L177" s="458">
        <v>1000</v>
      </c>
      <c r="M177" s="458">
        <v>1200</v>
      </c>
      <c r="N177" s="458">
        <v>2000</v>
      </c>
      <c r="T177" s="115"/>
      <c r="V177" s="121"/>
      <c r="W177" s="121"/>
      <c r="X177" s="121"/>
      <c r="Y177" s="121"/>
      <c r="Z177" s="122"/>
      <c r="AA177" s="123"/>
    </row>
    <row r="178" spans="2:27" s="114" customFormat="1" ht="13.5" hidden="1" thickBot="1" x14ac:dyDescent="0.25">
      <c r="B178" s="116"/>
      <c r="C178" s="120"/>
      <c r="F178" s="108" t="str">
        <f t="shared" si="2"/>
        <v>42660</v>
      </c>
      <c r="G178" s="232" t="s">
        <v>225</v>
      </c>
      <c r="H178" s="232">
        <v>426</v>
      </c>
      <c r="I178" s="232">
        <v>60</v>
      </c>
      <c r="J178" s="232">
        <v>556</v>
      </c>
      <c r="K178" s="235">
        <v>610</v>
      </c>
      <c r="L178" s="458">
        <v>1000</v>
      </c>
      <c r="M178" s="458">
        <v>1200</v>
      </c>
      <c r="N178" s="458">
        <v>2000</v>
      </c>
      <c r="T178" s="115"/>
      <c r="V178" s="121"/>
      <c r="W178" s="121"/>
      <c r="X178" s="121"/>
      <c r="Y178" s="121"/>
      <c r="Z178" s="122"/>
      <c r="AA178" s="123"/>
    </row>
    <row r="179" spans="2:27" s="114" customFormat="1" ht="13.5" hidden="1" thickBot="1" x14ac:dyDescent="0.25">
      <c r="B179" s="116"/>
      <c r="C179" s="120"/>
      <c r="F179" s="108" t="str">
        <f t="shared" si="2"/>
        <v>50860</v>
      </c>
      <c r="G179" s="232" t="s">
        <v>226</v>
      </c>
      <c r="H179" s="232">
        <v>508</v>
      </c>
      <c r="I179" s="232">
        <v>60</v>
      </c>
      <c r="J179" s="232">
        <v>635</v>
      </c>
      <c r="K179" s="235">
        <v>762</v>
      </c>
      <c r="L179" s="458">
        <v>1250</v>
      </c>
      <c r="M179" s="458">
        <v>1500</v>
      </c>
      <c r="N179" s="458">
        <v>2500</v>
      </c>
      <c r="T179" s="115"/>
      <c r="V179" s="121"/>
      <c r="W179" s="121"/>
      <c r="X179" s="121"/>
      <c r="Y179" s="121"/>
      <c r="Z179" s="122"/>
      <c r="AA179" s="123"/>
    </row>
    <row r="180" spans="2:27" s="114" customFormat="1" ht="13.5" hidden="1" thickBot="1" x14ac:dyDescent="0.25">
      <c r="B180" s="116"/>
      <c r="C180" s="120"/>
      <c r="F180" s="108" t="str">
        <f t="shared" si="2"/>
        <v>53360</v>
      </c>
      <c r="G180" s="232" t="s">
        <v>226</v>
      </c>
      <c r="H180" s="232">
        <v>533</v>
      </c>
      <c r="I180" s="232">
        <v>60</v>
      </c>
      <c r="J180" s="232">
        <v>661</v>
      </c>
      <c r="K180" s="235">
        <v>762</v>
      </c>
      <c r="L180" s="458">
        <v>1250</v>
      </c>
      <c r="M180" s="458">
        <v>1500</v>
      </c>
      <c r="N180" s="458">
        <v>2500</v>
      </c>
      <c r="T180" s="115"/>
      <c r="V180" s="121"/>
      <c r="W180" s="121"/>
      <c r="X180" s="121"/>
      <c r="Y180" s="121"/>
      <c r="Z180" s="122"/>
      <c r="AA180" s="123"/>
    </row>
    <row r="181" spans="2:27" s="114" customFormat="1" ht="13.5" hidden="1" thickBot="1" x14ac:dyDescent="0.25">
      <c r="B181" s="116"/>
      <c r="C181" s="120"/>
      <c r="F181" s="108" t="str">
        <f t="shared" si="2"/>
        <v>61260</v>
      </c>
      <c r="G181" s="232" t="s">
        <v>215</v>
      </c>
      <c r="H181" s="232">
        <v>612</v>
      </c>
      <c r="I181" s="232">
        <v>60</v>
      </c>
      <c r="J181" s="232">
        <v>742</v>
      </c>
      <c r="K181" s="235">
        <v>914</v>
      </c>
      <c r="L181" s="458">
        <v>1500</v>
      </c>
      <c r="M181" s="458">
        <v>1800</v>
      </c>
      <c r="N181" s="458">
        <v>3000</v>
      </c>
      <c r="T181" s="115"/>
      <c r="V181" s="121"/>
      <c r="W181" s="121"/>
      <c r="X181" s="121"/>
      <c r="Y181" s="121"/>
      <c r="Z181" s="122"/>
      <c r="AA181" s="123"/>
    </row>
    <row r="182" spans="2:27" s="114" customFormat="1" ht="13.5" hidden="1" thickBot="1" x14ac:dyDescent="0.25">
      <c r="B182" s="116"/>
      <c r="C182" s="120"/>
      <c r="F182" s="108" t="str">
        <f t="shared" si="2"/>
        <v>63060</v>
      </c>
      <c r="G182" s="232" t="s">
        <v>215</v>
      </c>
      <c r="H182" s="232">
        <v>630</v>
      </c>
      <c r="I182" s="232">
        <v>60</v>
      </c>
      <c r="J182" s="232">
        <v>768</v>
      </c>
      <c r="K182" s="235">
        <v>914</v>
      </c>
      <c r="L182" s="458">
        <v>1500</v>
      </c>
      <c r="M182" s="458">
        <v>1800</v>
      </c>
      <c r="N182" s="458">
        <v>3000</v>
      </c>
      <c r="T182" s="115"/>
      <c r="V182" s="121"/>
      <c r="W182" s="121"/>
      <c r="X182" s="121"/>
      <c r="Y182" s="121"/>
      <c r="Z182" s="122"/>
      <c r="AA182" s="123"/>
    </row>
    <row r="183" spans="2:27" s="114" customFormat="1" ht="13.5" hidden="1" thickBot="1" x14ac:dyDescent="0.25">
      <c r="B183" s="116"/>
      <c r="C183" s="120"/>
      <c r="F183" s="108" t="str">
        <f t="shared" si="2"/>
        <v>71460</v>
      </c>
      <c r="G183" s="232" t="s">
        <v>216</v>
      </c>
      <c r="H183" s="232">
        <v>714</v>
      </c>
      <c r="I183" s="232">
        <v>60</v>
      </c>
      <c r="J183" s="232">
        <v>842</v>
      </c>
      <c r="K183" s="235">
        <v>1070</v>
      </c>
      <c r="L183" s="458">
        <v>1750</v>
      </c>
      <c r="M183" s="458">
        <v>2100</v>
      </c>
      <c r="N183" s="458">
        <v>3500</v>
      </c>
      <c r="T183" s="115"/>
      <c r="V183" s="121"/>
      <c r="W183" s="121"/>
      <c r="X183" s="121"/>
      <c r="Y183" s="121"/>
      <c r="Z183" s="122"/>
      <c r="AA183" s="123"/>
    </row>
    <row r="184" spans="2:27" s="114" customFormat="1" ht="13.5" hidden="1" thickBot="1" x14ac:dyDescent="0.25">
      <c r="B184" s="116"/>
      <c r="C184" s="120"/>
      <c r="F184" s="108" t="str">
        <f t="shared" si="2"/>
        <v>81360</v>
      </c>
      <c r="G184" s="232" t="s">
        <v>217</v>
      </c>
      <c r="H184" s="232">
        <v>813</v>
      </c>
      <c r="I184" s="232">
        <v>60</v>
      </c>
      <c r="J184" s="232">
        <v>940</v>
      </c>
      <c r="K184" s="235">
        <v>1220</v>
      </c>
      <c r="L184" s="458">
        <v>2000</v>
      </c>
      <c r="M184" s="458">
        <v>2400</v>
      </c>
      <c r="N184" s="458">
        <v>4000</v>
      </c>
      <c r="T184" s="115"/>
      <c r="V184" s="121"/>
      <c r="W184" s="121"/>
      <c r="X184" s="121"/>
      <c r="Y184" s="121"/>
      <c r="Z184" s="122"/>
      <c r="AA184" s="123"/>
    </row>
    <row r="185" spans="2:27" s="114" customFormat="1" ht="13.5" hidden="1" thickBot="1" x14ac:dyDescent="0.25">
      <c r="B185" s="116"/>
      <c r="C185" s="120"/>
      <c r="F185" s="108" t="str">
        <f t="shared" si="2"/>
        <v>91460</v>
      </c>
      <c r="G185" s="232" t="s">
        <v>218</v>
      </c>
      <c r="H185" s="232">
        <v>914</v>
      </c>
      <c r="I185" s="232">
        <v>60</v>
      </c>
      <c r="J185" s="232">
        <v>1052</v>
      </c>
      <c r="K185" s="235">
        <v>1370</v>
      </c>
      <c r="L185" s="458">
        <v>2250</v>
      </c>
      <c r="M185" s="458">
        <v>2700</v>
      </c>
      <c r="N185" s="458">
        <v>4500</v>
      </c>
      <c r="T185" s="115"/>
      <c r="V185" s="121"/>
      <c r="W185" s="121"/>
      <c r="X185" s="121"/>
      <c r="Y185" s="121"/>
      <c r="Z185" s="122"/>
      <c r="AA185" s="123"/>
    </row>
    <row r="186" spans="2:27" s="114" customFormat="1" ht="13.5" hidden="1" thickBot="1" x14ac:dyDescent="0.25">
      <c r="B186" s="116"/>
      <c r="C186" s="120"/>
      <c r="F186" s="108" t="str">
        <f t="shared" si="2"/>
        <v>101660</v>
      </c>
      <c r="G186" s="232" t="s">
        <v>219</v>
      </c>
      <c r="H186" s="232">
        <v>1016</v>
      </c>
      <c r="I186" s="232">
        <v>60</v>
      </c>
      <c r="J186" s="232">
        <v>1156</v>
      </c>
      <c r="K186" s="235">
        <v>1525</v>
      </c>
      <c r="L186" s="458">
        <v>2500</v>
      </c>
      <c r="M186" s="458">
        <v>3000</v>
      </c>
      <c r="N186" s="458">
        <v>5000</v>
      </c>
      <c r="T186" s="115"/>
      <c r="V186" s="121"/>
      <c r="W186" s="121"/>
      <c r="X186" s="121"/>
      <c r="Y186" s="121"/>
      <c r="Z186" s="122"/>
      <c r="AA186" s="123"/>
    </row>
    <row r="187" spans="2:27" s="114" customFormat="1" ht="13.5" hidden="1" thickBot="1" x14ac:dyDescent="0.25">
      <c r="B187" s="116"/>
      <c r="C187" s="120"/>
      <c r="F187" s="108" t="str">
        <f t="shared" si="2"/>
        <v>1280</v>
      </c>
      <c r="G187" s="232">
        <v>8</v>
      </c>
      <c r="H187" s="232">
        <v>12</v>
      </c>
      <c r="I187" s="232">
        <v>80</v>
      </c>
      <c r="J187" s="232">
        <v>185</v>
      </c>
      <c r="K187" s="235">
        <v>125</v>
      </c>
      <c r="L187" s="458">
        <v>125</v>
      </c>
      <c r="M187" s="458">
        <v>125</v>
      </c>
      <c r="N187" s="458">
        <v>125</v>
      </c>
      <c r="T187" s="115"/>
      <c r="V187" s="121"/>
      <c r="W187" s="121"/>
      <c r="X187" s="121"/>
      <c r="Y187" s="121"/>
      <c r="Z187" s="122"/>
      <c r="AA187" s="123"/>
    </row>
    <row r="188" spans="2:27" s="114" customFormat="1" ht="13.5" hidden="1" thickBot="1" x14ac:dyDescent="0.25">
      <c r="B188" s="116"/>
      <c r="C188" s="120"/>
      <c r="F188" s="108" t="str">
        <f t="shared" si="2"/>
        <v>1580</v>
      </c>
      <c r="G188" s="232">
        <v>8</v>
      </c>
      <c r="H188" s="232">
        <v>15</v>
      </c>
      <c r="I188" s="232">
        <v>80</v>
      </c>
      <c r="J188" s="232">
        <v>185</v>
      </c>
      <c r="K188" s="235">
        <v>125</v>
      </c>
      <c r="L188" s="458">
        <v>125</v>
      </c>
      <c r="M188" s="458">
        <v>125</v>
      </c>
      <c r="N188" s="458">
        <v>125</v>
      </c>
      <c r="T188" s="115"/>
      <c r="V188" s="121"/>
      <c r="W188" s="121"/>
      <c r="X188" s="121"/>
      <c r="Y188" s="121"/>
      <c r="Z188" s="122"/>
      <c r="AA188" s="123"/>
    </row>
    <row r="189" spans="2:27" s="114" customFormat="1" ht="13.5" hidden="1" thickBot="1" x14ac:dyDescent="0.25">
      <c r="B189" s="116"/>
      <c r="C189" s="120"/>
      <c r="F189" s="108" t="str">
        <f t="shared" si="2"/>
        <v>1880</v>
      </c>
      <c r="G189" s="232">
        <v>10</v>
      </c>
      <c r="H189" s="232">
        <v>18</v>
      </c>
      <c r="I189" s="232">
        <v>80</v>
      </c>
      <c r="J189" s="232">
        <v>185</v>
      </c>
      <c r="K189" s="235">
        <v>125</v>
      </c>
      <c r="L189" s="458">
        <v>125</v>
      </c>
      <c r="M189" s="458">
        <v>125</v>
      </c>
      <c r="N189" s="458">
        <v>125</v>
      </c>
      <c r="T189" s="115"/>
      <c r="V189" s="121"/>
      <c r="W189" s="121"/>
      <c r="X189" s="121"/>
      <c r="Y189" s="121"/>
      <c r="Z189" s="122"/>
      <c r="AA189" s="123"/>
    </row>
    <row r="190" spans="2:27" s="114" customFormat="1" ht="13.5" hidden="1" thickBot="1" x14ac:dyDescent="0.25">
      <c r="B190" s="116"/>
      <c r="C190" s="120"/>
      <c r="F190" s="108" t="str">
        <f t="shared" si="2"/>
        <v>2280</v>
      </c>
      <c r="G190" s="232">
        <v>15</v>
      </c>
      <c r="H190" s="232">
        <v>22</v>
      </c>
      <c r="I190" s="232">
        <v>80</v>
      </c>
      <c r="J190" s="232">
        <v>199</v>
      </c>
      <c r="K190" s="235">
        <v>135</v>
      </c>
      <c r="L190" s="458">
        <v>135</v>
      </c>
      <c r="M190" s="458">
        <v>135</v>
      </c>
      <c r="N190" s="458">
        <v>135</v>
      </c>
      <c r="T190" s="115"/>
      <c r="V190" s="121"/>
      <c r="W190" s="121"/>
      <c r="X190" s="121"/>
      <c r="Y190" s="121"/>
      <c r="Z190" s="122"/>
      <c r="AA190" s="123"/>
    </row>
    <row r="191" spans="2:27" s="114" customFormat="1" ht="13.5" hidden="1" thickBot="1" x14ac:dyDescent="0.25">
      <c r="B191" s="116"/>
      <c r="C191" s="120"/>
      <c r="F191" s="108" t="str">
        <f t="shared" si="2"/>
        <v>2880</v>
      </c>
      <c r="G191" s="232">
        <v>20</v>
      </c>
      <c r="H191" s="232">
        <v>28</v>
      </c>
      <c r="I191" s="232">
        <v>80</v>
      </c>
      <c r="J191" s="232">
        <v>199</v>
      </c>
      <c r="K191" s="235">
        <v>135</v>
      </c>
      <c r="L191" s="458">
        <v>135</v>
      </c>
      <c r="M191" s="458">
        <v>135</v>
      </c>
      <c r="N191" s="458">
        <v>135</v>
      </c>
      <c r="T191" s="115"/>
      <c r="V191" s="121"/>
      <c r="W191" s="121"/>
      <c r="X191" s="121"/>
      <c r="Y191" s="121"/>
      <c r="Z191" s="122"/>
      <c r="AA191" s="123"/>
    </row>
    <row r="192" spans="2:27" s="114" customFormat="1" ht="13.5" hidden="1" thickBot="1" x14ac:dyDescent="0.25">
      <c r="B192" s="116"/>
      <c r="C192" s="120"/>
      <c r="F192" s="108" t="str">
        <f t="shared" si="2"/>
        <v>3580</v>
      </c>
      <c r="G192" s="232">
        <v>25</v>
      </c>
      <c r="H192" s="232">
        <v>35</v>
      </c>
      <c r="I192" s="232">
        <v>80</v>
      </c>
      <c r="J192" s="232">
        <v>199</v>
      </c>
      <c r="K192" s="235">
        <v>135</v>
      </c>
      <c r="L192" s="458">
        <v>135</v>
      </c>
      <c r="M192" s="458">
        <v>135</v>
      </c>
      <c r="N192" s="458">
        <v>135</v>
      </c>
      <c r="T192" s="115"/>
      <c r="V192" s="121"/>
      <c r="W192" s="121"/>
      <c r="X192" s="121"/>
      <c r="Y192" s="121"/>
      <c r="Z192" s="122"/>
      <c r="AA192" s="123"/>
    </row>
    <row r="193" spans="2:27" s="114" customFormat="1" ht="13.5" hidden="1" thickBot="1" x14ac:dyDescent="0.25">
      <c r="B193" s="116"/>
      <c r="C193" s="120"/>
      <c r="F193" s="108" t="str">
        <f t="shared" si="2"/>
        <v>4280</v>
      </c>
      <c r="G193" s="232">
        <v>32</v>
      </c>
      <c r="H193" s="232">
        <v>42</v>
      </c>
      <c r="I193" s="232">
        <v>80</v>
      </c>
      <c r="J193" s="232">
        <v>213</v>
      </c>
      <c r="K193" s="235">
        <v>145</v>
      </c>
      <c r="L193" s="458">
        <v>145</v>
      </c>
      <c r="M193" s="458">
        <v>145</v>
      </c>
      <c r="N193" s="458">
        <v>160</v>
      </c>
      <c r="T193" s="115"/>
      <c r="V193" s="121"/>
      <c r="W193" s="121"/>
      <c r="X193" s="121"/>
      <c r="Y193" s="121"/>
      <c r="Z193" s="122"/>
      <c r="AA193" s="123"/>
    </row>
    <row r="194" spans="2:27" s="114" customFormat="1" ht="13.5" hidden="1" thickBot="1" x14ac:dyDescent="0.25">
      <c r="B194" s="116"/>
      <c r="C194" s="120"/>
      <c r="F194" s="108" t="str">
        <f t="shared" si="2"/>
        <v>4880</v>
      </c>
      <c r="G194" s="232">
        <v>40</v>
      </c>
      <c r="H194" s="232">
        <v>48</v>
      </c>
      <c r="I194" s="232">
        <v>80</v>
      </c>
      <c r="J194" s="232">
        <v>213</v>
      </c>
      <c r="K194" s="235">
        <v>145</v>
      </c>
      <c r="L194" s="458">
        <v>145</v>
      </c>
      <c r="M194" s="458">
        <v>145</v>
      </c>
      <c r="N194" s="458">
        <v>200</v>
      </c>
      <c r="T194" s="115"/>
      <c r="V194" s="121"/>
      <c r="W194" s="121"/>
      <c r="X194" s="121"/>
      <c r="Y194" s="121"/>
      <c r="Z194" s="122"/>
      <c r="AA194" s="123"/>
    </row>
    <row r="195" spans="2:27" s="114" customFormat="1" ht="13.5" hidden="1" thickBot="1" x14ac:dyDescent="0.25">
      <c r="B195" s="116"/>
      <c r="C195" s="120"/>
      <c r="F195" s="108" t="str">
        <f t="shared" ref="F195:F258" si="3">CONCATENATE(H195,I195)</f>
        <v>5480</v>
      </c>
      <c r="G195" s="232">
        <v>40</v>
      </c>
      <c r="H195" s="232">
        <v>54</v>
      </c>
      <c r="I195" s="232">
        <v>80</v>
      </c>
      <c r="J195" s="232">
        <v>225</v>
      </c>
      <c r="K195" s="235">
        <v>160</v>
      </c>
      <c r="L195" s="458">
        <v>160</v>
      </c>
      <c r="M195" s="458">
        <v>160</v>
      </c>
      <c r="N195" s="458">
        <v>200</v>
      </c>
      <c r="T195" s="115"/>
      <c r="V195" s="121"/>
      <c r="W195" s="121"/>
      <c r="X195" s="121"/>
      <c r="Y195" s="121"/>
      <c r="Z195" s="122"/>
      <c r="AA195" s="123"/>
    </row>
    <row r="196" spans="2:27" s="114" customFormat="1" ht="13.5" hidden="1" thickBot="1" x14ac:dyDescent="0.25">
      <c r="B196" s="116"/>
      <c r="C196" s="120"/>
      <c r="F196" s="108" t="str">
        <f t="shared" si="3"/>
        <v>6080</v>
      </c>
      <c r="G196" s="232">
        <v>50</v>
      </c>
      <c r="H196" s="232">
        <v>60</v>
      </c>
      <c r="I196" s="232">
        <v>80</v>
      </c>
      <c r="J196" s="232">
        <v>225</v>
      </c>
      <c r="K196" s="235">
        <v>160</v>
      </c>
      <c r="L196" s="458">
        <v>160</v>
      </c>
      <c r="M196" s="458">
        <v>160</v>
      </c>
      <c r="N196" s="458">
        <v>250</v>
      </c>
      <c r="T196" s="115"/>
      <c r="V196" s="121"/>
      <c r="W196" s="121"/>
      <c r="X196" s="121"/>
      <c r="Y196" s="121"/>
      <c r="Z196" s="122"/>
      <c r="AA196" s="123"/>
    </row>
    <row r="197" spans="2:27" s="114" customFormat="1" ht="13.5" hidden="1" thickBot="1" x14ac:dyDescent="0.25">
      <c r="B197" s="116"/>
      <c r="C197" s="120"/>
      <c r="F197" s="108" t="str">
        <f t="shared" si="3"/>
        <v>6480</v>
      </c>
      <c r="G197" s="232">
        <v>50</v>
      </c>
      <c r="H197" s="232">
        <v>64</v>
      </c>
      <c r="I197" s="232">
        <v>80</v>
      </c>
      <c r="J197" s="232">
        <v>238</v>
      </c>
      <c r="K197" s="235">
        <v>160</v>
      </c>
      <c r="L197" s="458">
        <v>160</v>
      </c>
      <c r="M197" s="458">
        <v>160</v>
      </c>
      <c r="N197" s="458">
        <v>250</v>
      </c>
      <c r="T197" s="115"/>
      <c r="V197" s="121"/>
      <c r="W197" s="121"/>
      <c r="X197" s="121"/>
      <c r="Y197" s="121"/>
      <c r="Z197" s="122"/>
      <c r="AA197" s="123"/>
    </row>
    <row r="198" spans="2:27" s="114" customFormat="1" ht="13.5" hidden="1" thickBot="1" x14ac:dyDescent="0.25">
      <c r="B198" s="116"/>
      <c r="C198" s="120"/>
      <c r="F198" s="108" t="str">
        <f t="shared" si="3"/>
        <v>7080</v>
      </c>
      <c r="G198" s="232">
        <v>50</v>
      </c>
      <c r="H198" s="232">
        <v>70</v>
      </c>
      <c r="I198" s="232">
        <v>80</v>
      </c>
      <c r="J198" s="232">
        <v>238</v>
      </c>
      <c r="K198" s="235">
        <v>160</v>
      </c>
      <c r="L198" s="458">
        <v>160</v>
      </c>
      <c r="M198" s="458">
        <v>160</v>
      </c>
      <c r="N198" s="458">
        <v>250</v>
      </c>
      <c r="T198" s="115"/>
      <c r="V198" s="121"/>
      <c r="W198" s="121"/>
      <c r="X198" s="121"/>
      <c r="Y198" s="121"/>
      <c r="Z198" s="122"/>
      <c r="AA198" s="123"/>
    </row>
    <row r="199" spans="2:27" s="114" customFormat="1" ht="13.5" hidden="1" thickBot="1" x14ac:dyDescent="0.25">
      <c r="B199" s="116"/>
      <c r="C199" s="120"/>
      <c r="F199" s="108" t="str">
        <f t="shared" si="3"/>
        <v>7680</v>
      </c>
      <c r="G199" s="232">
        <v>65</v>
      </c>
      <c r="H199" s="232">
        <v>76</v>
      </c>
      <c r="I199" s="232">
        <v>80</v>
      </c>
      <c r="J199" s="459">
        <v>253</v>
      </c>
      <c r="K199" s="235">
        <v>170</v>
      </c>
      <c r="L199" s="458">
        <v>170</v>
      </c>
      <c r="M199" s="458">
        <v>195</v>
      </c>
      <c r="N199" s="458">
        <v>325</v>
      </c>
      <c r="T199" s="115"/>
      <c r="V199" s="121"/>
      <c r="W199" s="121"/>
      <c r="X199" s="121"/>
      <c r="Y199" s="121"/>
      <c r="Z199" s="122"/>
      <c r="AA199" s="123"/>
    </row>
    <row r="200" spans="2:27" s="114" customFormat="1" ht="13.5" hidden="1" thickBot="1" x14ac:dyDescent="0.25">
      <c r="B200" s="116"/>
      <c r="C200" s="120"/>
      <c r="F200" s="108" t="str">
        <f t="shared" si="3"/>
        <v>8980</v>
      </c>
      <c r="G200" s="232">
        <v>80</v>
      </c>
      <c r="H200" s="232">
        <v>89</v>
      </c>
      <c r="I200" s="232">
        <v>80</v>
      </c>
      <c r="J200" s="232">
        <v>253</v>
      </c>
      <c r="K200" s="235">
        <v>170</v>
      </c>
      <c r="L200" s="458">
        <v>200</v>
      </c>
      <c r="M200" s="458">
        <v>240</v>
      </c>
      <c r="N200" s="458">
        <v>400</v>
      </c>
      <c r="T200" s="115"/>
      <c r="V200" s="121"/>
      <c r="W200" s="121"/>
      <c r="X200" s="121"/>
      <c r="Y200" s="121"/>
      <c r="Z200" s="122"/>
      <c r="AA200" s="123"/>
    </row>
    <row r="201" spans="2:27" s="114" customFormat="1" ht="13.5" hidden="1" thickBot="1" x14ac:dyDescent="0.25">
      <c r="B201" s="116"/>
      <c r="C201" s="120"/>
      <c r="F201" s="108" t="str">
        <f t="shared" si="3"/>
        <v>10280</v>
      </c>
      <c r="G201" s="232">
        <v>80</v>
      </c>
      <c r="H201" s="232">
        <v>102</v>
      </c>
      <c r="I201" s="232">
        <v>80</v>
      </c>
      <c r="J201" s="232">
        <v>278</v>
      </c>
      <c r="K201" s="235">
        <v>180</v>
      </c>
      <c r="L201" s="458">
        <v>200</v>
      </c>
      <c r="M201" s="458">
        <v>240</v>
      </c>
      <c r="N201" s="458">
        <v>400</v>
      </c>
      <c r="T201" s="115"/>
      <c r="V201" s="121"/>
      <c r="W201" s="121"/>
      <c r="X201" s="121"/>
      <c r="Y201" s="121"/>
      <c r="Z201" s="122"/>
      <c r="AA201" s="123"/>
    </row>
    <row r="202" spans="2:27" s="114" customFormat="1" ht="13.5" hidden="1" thickBot="1" x14ac:dyDescent="0.25">
      <c r="B202" s="116"/>
      <c r="C202" s="120"/>
      <c r="F202" s="108" t="str">
        <f t="shared" si="3"/>
        <v>11480</v>
      </c>
      <c r="G202" s="232">
        <v>100</v>
      </c>
      <c r="H202" s="232">
        <v>114</v>
      </c>
      <c r="I202" s="232">
        <v>80</v>
      </c>
      <c r="J202" s="232">
        <v>292</v>
      </c>
      <c r="K202" s="235">
        <v>185</v>
      </c>
      <c r="L202" s="458">
        <v>250</v>
      </c>
      <c r="M202" s="458">
        <v>300</v>
      </c>
      <c r="N202" s="458">
        <v>500</v>
      </c>
      <c r="T202" s="115"/>
      <c r="V202" s="121"/>
      <c r="W202" s="121"/>
      <c r="X202" s="121"/>
      <c r="Y202" s="121"/>
      <c r="Z202" s="122"/>
      <c r="AA202" s="123"/>
    </row>
    <row r="203" spans="2:27" s="114" customFormat="1" ht="13.5" hidden="1" thickBot="1" x14ac:dyDescent="0.25">
      <c r="B203" s="116"/>
      <c r="C203" s="120"/>
      <c r="F203" s="108" t="str">
        <f t="shared" si="3"/>
        <v>12780</v>
      </c>
      <c r="G203" s="232">
        <v>100</v>
      </c>
      <c r="H203" s="232">
        <v>127</v>
      </c>
      <c r="I203" s="232">
        <v>80</v>
      </c>
      <c r="J203" s="232">
        <v>292</v>
      </c>
      <c r="K203" s="235">
        <v>185</v>
      </c>
      <c r="L203" s="458">
        <v>250</v>
      </c>
      <c r="M203" s="458">
        <v>300</v>
      </c>
      <c r="N203" s="458">
        <v>500</v>
      </c>
      <c r="T203" s="115"/>
      <c r="V203" s="121"/>
      <c r="W203" s="121"/>
      <c r="X203" s="121"/>
      <c r="Y203" s="121"/>
      <c r="Z203" s="122"/>
      <c r="AA203" s="123"/>
    </row>
    <row r="204" spans="2:27" s="114" customFormat="1" ht="13.5" hidden="1" thickBot="1" x14ac:dyDescent="0.25">
      <c r="B204" s="116"/>
      <c r="C204" s="120"/>
      <c r="F204" s="108" t="str">
        <f t="shared" si="3"/>
        <v>14080</v>
      </c>
      <c r="G204" s="232">
        <v>125</v>
      </c>
      <c r="H204" s="232">
        <v>140</v>
      </c>
      <c r="I204" s="232">
        <v>80</v>
      </c>
      <c r="J204" s="232">
        <v>318</v>
      </c>
      <c r="K204" s="235">
        <v>210</v>
      </c>
      <c r="L204" s="458">
        <v>312.5</v>
      </c>
      <c r="M204" s="458">
        <v>375</v>
      </c>
      <c r="N204" s="458">
        <v>625</v>
      </c>
      <c r="T204" s="115"/>
      <c r="V204" s="121"/>
      <c r="W204" s="121"/>
      <c r="X204" s="121"/>
      <c r="Y204" s="121"/>
      <c r="Z204" s="122"/>
      <c r="AA204" s="123"/>
    </row>
    <row r="205" spans="2:27" s="114" customFormat="1" ht="13.5" hidden="1" thickBot="1" x14ac:dyDescent="0.25">
      <c r="B205" s="116"/>
      <c r="C205" s="120"/>
      <c r="F205" s="108" t="str">
        <f t="shared" si="3"/>
        <v>16880</v>
      </c>
      <c r="G205" s="232">
        <v>150</v>
      </c>
      <c r="H205" s="232">
        <v>168</v>
      </c>
      <c r="I205" s="232">
        <v>80</v>
      </c>
      <c r="J205" s="232">
        <v>345</v>
      </c>
      <c r="K205" s="235">
        <v>230</v>
      </c>
      <c r="L205" s="458">
        <v>375</v>
      </c>
      <c r="M205" s="458">
        <v>450</v>
      </c>
      <c r="N205" s="458">
        <v>750</v>
      </c>
      <c r="T205" s="115"/>
      <c r="V205" s="121"/>
      <c r="W205" s="121"/>
      <c r="X205" s="121"/>
      <c r="Y205" s="121"/>
      <c r="Z205" s="122"/>
      <c r="AA205" s="123"/>
    </row>
    <row r="206" spans="2:27" s="114" customFormat="1" ht="13.5" hidden="1" thickBot="1" x14ac:dyDescent="0.25">
      <c r="B206" s="116"/>
      <c r="C206" s="120"/>
      <c r="F206" s="108" t="str">
        <f t="shared" si="3"/>
        <v>17880</v>
      </c>
      <c r="G206" s="232">
        <v>150</v>
      </c>
      <c r="H206" s="232">
        <v>178</v>
      </c>
      <c r="I206" s="232">
        <v>80</v>
      </c>
      <c r="J206" s="232">
        <v>345</v>
      </c>
      <c r="K206" s="235">
        <v>230</v>
      </c>
      <c r="L206" s="458">
        <v>375</v>
      </c>
      <c r="M206" s="458">
        <v>450</v>
      </c>
      <c r="N206" s="458">
        <v>750</v>
      </c>
      <c r="T206" s="115"/>
      <c r="V206" s="121"/>
      <c r="W206" s="121"/>
      <c r="X206" s="121"/>
      <c r="Y206" s="121"/>
      <c r="Z206" s="122"/>
      <c r="AA206" s="123"/>
    </row>
    <row r="207" spans="2:27" s="114" customFormat="1" ht="13.5" hidden="1" thickBot="1" x14ac:dyDescent="0.25">
      <c r="B207" s="116"/>
      <c r="C207" s="120"/>
      <c r="F207" s="108" t="str">
        <f t="shared" si="3"/>
        <v>21980</v>
      </c>
      <c r="G207" s="232">
        <v>200</v>
      </c>
      <c r="H207" s="232">
        <v>219</v>
      </c>
      <c r="I207" s="232">
        <v>80</v>
      </c>
      <c r="J207" s="232">
        <v>385</v>
      </c>
      <c r="K207" s="235">
        <v>305</v>
      </c>
      <c r="L207" s="458">
        <v>500</v>
      </c>
      <c r="M207" s="458">
        <v>600</v>
      </c>
      <c r="N207" s="458">
        <v>1000</v>
      </c>
      <c r="T207" s="115"/>
      <c r="V207" s="121"/>
      <c r="W207" s="121"/>
      <c r="X207" s="121"/>
      <c r="Y207" s="121"/>
      <c r="Z207" s="122"/>
      <c r="AA207" s="123"/>
    </row>
    <row r="208" spans="2:27" s="114" customFormat="1" ht="13.5" hidden="1" thickBot="1" x14ac:dyDescent="0.25">
      <c r="B208" s="116"/>
      <c r="C208" s="120"/>
      <c r="F208" s="108" t="str">
        <f t="shared" si="3"/>
        <v>23080</v>
      </c>
      <c r="G208" s="232">
        <v>200</v>
      </c>
      <c r="H208" s="232">
        <v>230</v>
      </c>
      <c r="I208" s="232">
        <v>80</v>
      </c>
      <c r="J208" s="232">
        <v>396</v>
      </c>
      <c r="K208" s="235">
        <v>305</v>
      </c>
      <c r="L208" s="458">
        <v>500</v>
      </c>
      <c r="M208" s="458">
        <v>600</v>
      </c>
      <c r="N208" s="458">
        <v>1000</v>
      </c>
      <c r="T208" s="115"/>
      <c r="V208" s="121"/>
      <c r="W208" s="121"/>
      <c r="X208" s="121"/>
      <c r="Y208" s="121"/>
      <c r="Z208" s="122"/>
      <c r="AA208" s="123"/>
    </row>
    <row r="209" spans="2:27" s="114" customFormat="1" ht="13.5" hidden="1" thickBot="1" x14ac:dyDescent="0.25">
      <c r="B209" s="116"/>
      <c r="C209" s="120"/>
      <c r="F209" s="108" t="str">
        <f t="shared" si="3"/>
        <v>27380</v>
      </c>
      <c r="G209" s="232">
        <v>250</v>
      </c>
      <c r="H209" s="232">
        <v>273</v>
      </c>
      <c r="I209" s="232">
        <v>80</v>
      </c>
      <c r="J209" s="232">
        <v>451</v>
      </c>
      <c r="K209" s="235">
        <v>381</v>
      </c>
      <c r="L209" s="458">
        <v>625</v>
      </c>
      <c r="M209" s="458">
        <v>750</v>
      </c>
      <c r="N209" s="458">
        <v>1250</v>
      </c>
      <c r="T209" s="115"/>
      <c r="V209" s="121"/>
      <c r="W209" s="121"/>
      <c r="X209" s="121"/>
      <c r="Y209" s="121"/>
      <c r="Z209" s="122"/>
      <c r="AA209" s="123"/>
    </row>
    <row r="210" spans="2:27" s="114" customFormat="1" ht="13.5" hidden="1" thickBot="1" x14ac:dyDescent="0.25">
      <c r="B210" s="116"/>
      <c r="C210" s="120"/>
      <c r="F210" s="108" t="str">
        <f t="shared" si="3"/>
        <v>28980</v>
      </c>
      <c r="G210" s="232">
        <v>250</v>
      </c>
      <c r="H210" s="232">
        <v>289</v>
      </c>
      <c r="I210" s="232">
        <v>80</v>
      </c>
      <c r="J210" s="232">
        <v>464</v>
      </c>
      <c r="K210" s="235">
        <v>381</v>
      </c>
      <c r="L210" s="458">
        <v>625</v>
      </c>
      <c r="M210" s="458">
        <v>750</v>
      </c>
      <c r="N210" s="458">
        <v>1250</v>
      </c>
      <c r="T210" s="115"/>
      <c r="V210" s="121"/>
      <c r="W210" s="121"/>
      <c r="X210" s="121"/>
      <c r="Y210" s="121"/>
      <c r="Z210" s="122"/>
      <c r="AA210" s="123"/>
    </row>
    <row r="211" spans="2:27" s="114" customFormat="1" ht="13.5" hidden="1" thickBot="1" x14ac:dyDescent="0.25">
      <c r="B211" s="116"/>
      <c r="C211" s="120"/>
      <c r="F211" s="108" t="str">
        <f t="shared" si="3"/>
        <v>32480</v>
      </c>
      <c r="G211" s="232">
        <v>300</v>
      </c>
      <c r="H211" s="232">
        <v>324</v>
      </c>
      <c r="I211" s="232">
        <v>80</v>
      </c>
      <c r="J211" s="232">
        <v>491</v>
      </c>
      <c r="K211" s="235">
        <v>457</v>
      </c>
      <c r="L211" s="458">
        <v>750</v>
      </c>
      <c r="M211" s="458">
        <v>900</v>
      </c>
      <c r="N211" s="458">
        <v>1500</v>
      </c>
      <c r="T211" s="115"/>
      <c r="V211" s="121"/>
      <c r="W211" s="121"/>
      <c r="X211" s="121"/>
      <c r="Y211" s="121"/>
      <c r="Z211" s="122"/>
      <c r="AA211" s="123"/>
    </row>
    <row r="212" spans="2:27" s="114" customFormat="1" ht="13.5" hidden="1" thickBot="1" x14ac:dyDescent="0.25">
      <c r="B212" s="116"/>
      <c r="C212" s="120"/>
      <c r="F212" s="108" t="str">
        <f t="shared" si="3"/>
        <v>35680</v>
      </c>
      <c r="G212" s="232">
        <v>350</v>
      </c>
      <c r="H212" s="232">
        <v>356</v>
      </c>
      <c r="I212" s="232">
        <v>80</v>
      </c>
      <c r="J212" s="232">
        <v>530</v>
      </c>
      <c r="K212" s="235">
        <v>533</v>
      </c>
      <c r="L212" s="458">
        <v>875</v>
      </c>
      <c r="M212" s="458">
        <v>1050</v>
      </c>
      <c r="N212" s="458">
        <v>1750</v>
      </c>
      <c r="T212" s="115"/>
      <c r="V212" s="121"/>
      <c r="W212" s="121"/>
      <c r="X212" s="121"/>
      <c r="Y212" s="121"/>
      <c r="Z212" s="122"/>
      <c r="AA212" s="123"/>
    </row>
    <row r="213" spans="2:27" s="114" customFormat="1" ht="13.5" hidden="1" thickBot="1" x14ac:dyDescent="0.25">
      <c r="B213" s="116"/>
      <c r="C213" s="120"/>
      <c r="F213" s="108" t="str">
        <f t="shared" si="3"/>
        <v>35680</v>
      </c>
      <c r="G213" s="232">
        <v>350</v>
      </c>
      <c r="H213" s="232">
        <v>356</v>
      </c>
      <c r="I213" s="232">
        <v>80</v>
      </c>
      <c r="J213" s="232">
        <v>530</v>
      </c>
      <c r="K213" s="235">
        <v>533</v>
      </c>
      <c r="L213" s="458">
        <v>875</v>
      </c>
      <c r="M213" s="458">
        <v>1050</v>
      </c>
      <c r="N213" s="458">
        <v>1750</v>
      </c>
      <c r="T213" s="115"/>
      <c r="V213" s="121"/>
      <c r="W213" s="121"/>
      <c r="X213" s="121"/>
      <c r="Y213" s="121"/>
      <c r="Z213" s="122"/>
      <c r="AA213" s="123"/>
    </row>
    <row r="214" spans="2:27" s="114" customFormat="1" ht="13.5" hidden="1" thickBot="1" x14ac:dyDescent="0.25">
      <c r="B214" s="116"/>
      <c r="C214" s="120"/>
      <c r="F214" s="108" t="str">
        <f t="shared" si="3"/>
        <v>37180</v>
      </c>
      <c r="G214" s="232">
        <v>350</v>
      </c>
      <c r="H214" s="232">
        <v>371</v>
      </c>
      <c r="I214" s="232">
        <v>80</v>
      </c>
      <c r="J214" s="232">
        <v>542</v>
      </c>
      <c r="K214" s="235">
        <v>533</v>
      </c>
      <c r="L214" s="458">
        <v>875</v>
      </c>
      <c r="M214" s="458">
        <v>1050</v>
      </c>
      <c r="N214" s="458">
        <v>1750</v>
      </c>
      <c r="T214" s="115"/>
      <c r="V214" s="121"/>
      <c r="W214" s="121"/>
      <c r="X214" s="121"/>
      <c r="Y214" s="121"/>
      <c r="Z214" s="122"/>
      <c r="AA214" s="123"/>
    </row>
    <row r="215" spans="2:27" s="114" customFormat="1" ht="13.5" hidden="1" thickBot="1" x14ac:dyDescent="0.25">
      <c r="B215" s="116"/>
      <c r="C215" s="120"/>
      <c r="F215" s="108" t="str">
        <f t="shared" si="3"/>
        <v>40680</v>
      </c>
      <c r="G215" s="232">
        <v>400</v>
      </c>
      <c r="H215" s="232">
        <v>406</v>
      </c>
      <c r="I215" s="232">
        <v>80</v>
      </c>
      <c r="J215" s="232">
        <v>582</v>
      </c>
      <c r="K215" s="235">
        <v>610</v>
      </c>
      <c r="L215" s="458">
        <v>1000</v>
      </c>
      <c r="M215" s="458">
        <v>1200</v>
      </c>
      <c r="N215" s="458">
        <v>2000</v>
      </c>
      <c r="T215" s="115"/>
      <c r="V215" s="121"/>
      <c r="W215" s="121"/>
      <c r="X215" s="121"/>
      <c r="Y215" s="121"/>
      <c r="Z215" s="122"/>
      <c r="AA215" s="123"/>
    </row>
    <row r="216" spans="2:27" s="114" customFormat="1" ht="13.5" hidden="1" thickBot="1" x14ac:dyDescent="0.25">
      <c r="B216" s="116"/>
      <c r="C216" s="120"/>
      <c r="D216" s="114">
        <v>20</v>
      </c>
      <c r="F216" s="108" t="str">
        <f t="shared" si="3"/>
        <v>42680</v>
      </c>
      <c r="G216" s="232">
        <v>400</v>
      </c>
      <c r="H216" s="232">
        <v>426</v>
      </c>
      <c r="I216" s="232">
        <v>80</v>
      </c>
      <c r="J216" s="232">
        <v>592</v>
      </c>
      <c r="K216" s="235">
        <v>610</v>
      </c>
      <c r="L216" s="458">
        <v>1000</v>
      </c>
      <c r="M216" s="458">
        <v>1200</v>
      </c>
      <c r="N216" s="458">
        <v>2000</v>
      </c>
      <c r="T216" s="115"/>
      <c r="V216" s="121"/>
      <c r="W216" s="121"/>
      <c r="X216" s="121"/>
      <c r="Y216" s="121"/>
      <c r="Z216" s="122"/>
      <c r="AA216" s="123"/>
    </row>
    <row r="217" spans="2:27" s="114" customFormat="1" ht="13.5" hidden="1" thickBot="1" x14ac:dyDescent="0.25">
      <c r="B217" s="116"/>
      <c r="C217" s="120"/>
      <c r="D217" s="114">
        <v>21</v>
      </c>
      <c r="F217" s="108" t="str">
        <f t="shared" si="3"/>
        <v>50880</v>
      </c>
      <c r="G217" s="232">
        <v>500</v>
      </c>
      <c r="H217" s="232">
        <v>508</v>
      </c>
      <c r="I217" s="232">
        <v>80</v>
      </c>
      <c r="J217" s="232">
        <v>687</v>
      </c>
      <c r="K217" s="235">
        <v>762</v>
      </c>
      <c r="L217" s="458">
        <v>1250</v>
      </c>
      <c r="M217" s="458">
        <v>1500</v>
      </c>
      <c r="N217" s="458">
        <v>2500</v>
      </c>
      <c r="T217" s="115"/>
      <c r="V217" s="121"/>
      <c r="W217" s="121"/>
      <c r="X217" s="121"/>
      <c r="Y217" s="121"/>
      <c r="Z217" s="122"/>
      <c r="AA217" s="123"/>
    </row>
    <row r="218" spans="2:27" s="114" customFormat="1" ht="13.5" hidden="1" thickBot="1" x14ac:dyDescent="0.25">
      <c r="B218" s="116"/>
      <c r="C218" s="120"/>
      <c r="D218" s="114">
        <v>22</v>
      </c>
      <c r="F218" s="108" t="str">
        <f t="shared" si="3"/>
        <v>53380</v>
      </c>
      <c r="G218" s="232">
        <v>500</v>
      </c>
      <c r="H218" s="232">
        <v>533</v>
      </c>
      <c r="I218" s="232">
        <v>80</v>
      </c>
      <c r="J218" s="232">
        <v>702</v>
      </c>
      <c r="K218" s="235">
        <v>762</v>
      </c>
      <c r="L218" s="458">
        <v>1250</v>
      </c>
      <c r="M218" s="458">
        <v>1500</v>
      </c>
      <c r="N218" s="458">
        <v>2500</v>
      </c>
      <c r="T218" s="115"/>
      <c r="V218" s="121"/>
      <c r="W218" s="121"/>
      <c r="X218" s="121"/>
      <c r="Y218" s="121"/>
      <c r="Z218" s="122"/>
      <c r="AA218" s="123"/>
    </row>
    <row r="219" spans="2:27" s="114" customFormat="1" ht="13.5" hidden="1" thickBot="1" x14ac:dyDescent="0.25">
      <c r="B219" s="116"/>
      <c r="C219" s="120"/>
      <c r="D219" s="114">
        <v>23</v>
      </c>
      <c r="F219" s="108" t="str">
        <f t="shared" si="3"/>
        <v>61280</v>
      </c>
      <c r="G219" s="232">
        <v>600</v>
      </c>
      <c r="H219" s="232">
        <v>612</v>
      </c>
      <c r="I219" s="232">
        <v>80</v>
      </c>
      <c r="J219" s="232">
        <v>792</v>
      </c>
      <c r="K219" s="235">
        <v>914</v>
      </c>
      <c r="L219" s="458">
        <v>1500</v>
      </c>
      <c r="M219" s="458">
        <v>1800</v>
      </c>
      <c r="N219" s="458">
        <v>3000</v>
      </c>
      <c r="T219" s="115"/>
      <c r="V219" s="121"/>
      <c r="W219" s="121"/>
      <c r="X219" s="121"/>
      <c r="Y219" s="121"/>
      <c r="Z219" s="122"/>
      <c r="AA219" s="123"/>
    </row>
    <row r="220" spans="2:27" s="114" customFormat="1" ht="13.5" hidden="1" thickBot="1" x14ac:dyDescent="0.25">
      <c r="B220" s="116"/>
      <c r="C220" s="120"/>
      <c r="D220" s="114">
        <v>24</v>
      </c>
      <c r="F220" s="108" t="str">
        <f t="shared" si="3"/>
        <v>63080</v>
      </c>
      <c r="G220" s="232">
        <v>600</v>
      </c>
      <c r="H220" s="232">
        <v>630</v>
      </c>
      <c r="I220" s="232">
        <v>80</v>
      </c>
      <c r="J220" s="232">
        <v>802</v>
      </c>
      <c r="K220" s="235">
        <v>914</v>
      </c>
      <c r="L220" s="458">
        <v>1500</v>
      </c>
      <c r="M220" s="458">
        <v>1800</v>
      </c>
      <c r="N220" s="458">
        <v>3000</v>
      </c>
      <c r="T220" s="115"/>
      <c r="V220" s="121"/>
      <c r="W220" s="121"/>
      <c r="X220" s="121"/>
      <c r="Y220" s="121"/>
      <c r="Z220" s="122"/>
      <c r="AA220" s="123"/>
    </row>
    <row r="221" spans="2:27" s="114" customFormat="1" ht="13.5" hidden="1" thickBot="1" x14ac:dyDescent="0.25">
      <c r="B221" s="116"/>
      <c r="C221" s="120"/>
      <c r="D221" s="114">
        <v>29</v>
      </c>
      <c r="F221" s="108" t="str">
        <f t="shared" si="3"/>
        <v>71480</v>
      </c>
      <c r="G221" s="232">
        <v>700</v>
      </c>
      <c r="H221" s="232">
        <v>714</v>
      </c>
      <c r="I221" s="232">
        <v>80</v>
      </c>
      <c r="J221" s="232">
        <v>882</v>
      </c>
      <c r="K221" s="235">
        <v>1070</v>
      </c>
      <c r="L221" s="458">
        <v>1750</v>
      </c>
      <c r="M221" s="458">
        <v>2100</v>
      </c>
      <c r="N221" s="458">
        <v>3500</v>
      </c>
      <c r="T221" s="115"/>
      <c r="V221" s="121"/>
      <c r="W221" s="121"/>
      <c r="X221" s="121"/>
      <c r="Y221" s="121"/>
      <c r="Z221" s="122"/>
      <c r="AA221" s="123"/>
    </row>
    <row r="222" spans="2:27" s="114" customFormat="1" ht="13.5" hidden="1" thickBot="1" x14ac:dyDescent="0.25">
      <c r="B222" s="116"/>
      <c r="C222" s="120"/>
      <c r="D222" s="114">
        <v>30</v>
      </c>
      <c r="F222" s="108" t="str">
        <f t="shared" si="3"/>
        <v>81380</v>
      </c>
      <c r="G222" s="232">
        <v>800</v>
      </c>
      <c r="H222" s="232">
        <v>813</v>
      </c>
      <c r="I222" s="232">
        <v>80</v>
      </c>
      <c r="J222" s="232">
        <v>986</v>
      </c>
      <c r="K222" s="235">
        <v>1220</v>
      </c>
      <c r="L222" s="458">
        <v>2000</v>
      </c>
      <c r="M222" s="458">
        <v>2400</v>
      </c>
      <c r="N222" s="458">
        <v>4000</v>
      </c>
      <c r="T222" s="115"/>
      <c r="V222" s="121"/>
      <c r="W222" s="121"/>
      <c r="X222" s="121"/>
      <c r="Y222" s="121"/>
      <c r="Z222" s="122"/>
      <c r="AA222" s="123"/>
    </row>
    <row r="223" spans="2:27" s="114" customFormat="1" ht="13.5" hidden="1" thickBot="1" x14ac:dyDescent="0.25">
      <c r="B223" s="116"/>
      <c r="C223" s="120"/>
      <c r="D223" s="114">
        <v>31</v>
      </c>
      <c r="F223" s="108" t="str">
        <f t="shared" si="3"/>
        <v>91480</v>
      </c>
      <c r="G223" s="232">
        <v>900</v>
      </c>
      <c r="H223" s="232">
        <v>914</v>
      </c>
      <c r="I223" s="232">
        <v>80</v>
      </c>
      <c r="J223" s="232">
        <v>1092</v>
      </c>
      <c r="K223" s="235">
        <v>1370</v>
      </c>
      <c r="L223" s="458">
        <v>2250</v>
      </c>
      <c r="M223" s="458">
        <v>2700</v>
      </c>
      <c r="N223" s="458">
        <v>4500</v>
      </c>
      <c r="T223" s="115"/>
      <c r="V223" s="121"/>
      <c r="W223" s="121"/>
      <c r="X223" s="121"/>
      <c r="Y223" s="121"/>
      <c r="Z223" s="122"/>
      <c r="AA223" s="123"/>
    </row>
    <row r="224" spans="2:27" s="114" customFormat="1" ht="13.5" hidden="1" thickBot="1" x14ac:dyDescent="0.25">
      <c r="B224" s="116"/>
      <c r="C224" s="120"/>
      <c r="D224" s="114">
        <v>32</v>
      </c>
      <c r="F224" s="108" t="str">
        <f t="shared" si="3"/>
        <v>101680</v>
      </c>
      <c r="G224" s="232">
        <v>1000</v>
      </c>
      <c r="H224" s="232">
        <v>1016</v>
      </c>
      <c r="I224" s="232">
        <v>80</v>
      </c>
      <c r="J224" s="232">
        <v>1196</v>
      </c>
      <c r="K224" s="235">
        <v>1525</v>
      </c>
      <c r="L224" s="458">
        <v>2500</v>
      </c>
      <c r="M224" s="458">
        <v>3000</v>
      </c>
      <c r="N224" s="458">
        <v>5000</v>
      </c>
      <c r="T224" s="115"/>
      <c r="V224" s="121"/>
      <c r="W224" s="121"/>
      <c r="X224" s="121"/>
      <c r="Y224" s="121"/>
      <c r="Z224" s="122"/>
      <c r="AA224" s="123"/>
    </row>
    <row r="225" spans="2:27" s="114" customFormat="1" ht="13.5" hidden="1" thickBot="1" x14ac:dyDescent="0.25">
      <c r="B225" s="116"/>
      <c r="C225" s="120"/>
      <c r="D225" s="114">
        <v>33</v>
      </c>
      <c r="F225" s="108" t="str">
        <f t="shared" si="3"/>
        <v>12100</v>
      </c>
      <c r="G225" s="232">
        <v>8</v>
      </c>
      <c r="H225" s="232">
        <v>12</v>
      </c>
      <c r="I225" s="232">
        <v>100</v>
      </c>
      <c r="J225" s="232">
        <v>238</v>
      </c>
      <c r="K225" s="235">
        <v>160</v>
      </c>
      <c r="L225" s="458">
        <v>160</v>
      </c>
      <c r="M225" s="458">
        <v>160</v>
      </c>
      <c r="N225" s="458">
        <v>160</v>
      </c>
      <c r="T225" s="115"/>
      <c r="V225" s="121"/>
      <c r="W225" s="121"/>
      <c r="X225" s="121"/>
      <c r="Y225" s="121"/>
      <c r="Z225" s="122"/>
      <c r="AA225" s="123"/>
    </row>
    <row r="226" spans="2:27" s="114" customFormat="1" ht="13.5" hidden="1" thickBot="1" x14ac:dyDescent="0.25">
      <c r="B226" s="116"/>
      <c r="C226" s="120"/>
      <c r="D226" s="114">
        <v>35</v>
      </c>
      <c r="F226" s="108" t="str">
        <f t="shared" si="3"/>
        <v>15100</v>
      </c>
      <c r="G226" s="232">
        <v>8</v>
      </c>
      <c r="H226" s="232">
        <v>15</v>
      </c>
      <c r="I226" s="232">
        <v>100</v>
      </c>
      <c r="J226" s="232">
        <v>238</v>
      </c>
      <c r="K226" s="235">
        <v>160</v>
      </c>
      <c r="L226" s="458">
        <v>160</v>
      </c>
      <c r="M226" s="458">
        <v>160</v>
      </c>
      <c r="N226" s="458">
        <v>160</v>
      </c>
      <c r="T226" s="115"/>
      <c r="V226" s="121"/>
      <c r="W226" s="121"/>
      <c r="X226" s="121"/>
      <c r="Y226" s="121"/>
      <c r="Z226" s="122"/>
      <c r="AA226" s="123"/>
    </row>
    <row r="227" spans="2:27" s="114" customFormat="1" ht="13.5" hidden="1" thickBot="1" x14ac:dyDescent="0.25">
      <c r="B227" s="116"/>
      <c r="C227" s="120"/>
      <c r="D227" s="114">
        <v>37</v>
      </c>
      <c r="F227" s="108" t="str">
        <f t="shared" si="3"/>
        <v>18100</v>
      </c>
      <c r="G227" s="232">
        <v>10</v>
      </c>
      <c r="H227" s="232">
        <v>18</v>
      </c>
      <c r="I227" s="232">
        <v>100</v>
      </c>
      <c r="J227" s="232">
        <v>238</v>
      </c>
      <c r="K227" s="235">
        <v>160</v>
      </c>
      <c r="L227" s="458">
        <v>160</v>
      </c>
      <c r="M227" s="458">
        <v>160</v>
      </c>
      <c r="N227" s="458">
        <v>160</v>
      </c>
      <c r="T227" s="115"/>
      <c r="V227" s="121"/>
      <c r="W227" s="121"/>
      <c r="X227" s="121"/>
      <c r="Y227" s="121"/>
      <c r="Z227" s="122"/>
      <c r="AA227" s="123"/>
    </row>
    <row r="228" spans="2:27" s="114" customFormat="1" ht="13.5" hidden="1" thickBot="1" x14ac:dyDescent="0.25">
      <c r="B228" s="116"/>
      <c r="C228" s="120"/>
      <c r="D228" s="114">
        <v>40</v>
      </c>
      <c r="F228" s="108" t="str">
        <f t="shared" si="3"/>
        <v>22100</v>
      </c>
      <c r="G228" s="232">
        <v>15</v>
      </c>
      <c r="H228" s="232">
        <v>22</v>
      </c>
      <c r="I228" s="232">
        <v>100</v>
      </c>
      <c r="J228" s="232">
        <v>253</v>
      </c>
      <c r="K228" s="235">
        <v>160</v>
      </c>
      <c r="L228" s="458">
        <v>160</v>
      </c>
      <c r="M228" s="458">
        <v>160</v>
      </c>
      <c r="N228" s="458">
        <v>160</v>
      </c>
      <c r="T228" s="115"/>
      <c r="V228" s="121"/>
      <c r="W228" s="121"/>
      <c r="X228" s="121"/>
      <c r="Y228" s="121"/>
      <c r="Z228" s="122"/>
      <c r="AA228" s="123"/>
    </row>
    <row r="229" spans="2:27" s="114" customFormat="1" ht="13.5" hidden="1" thickBot="1" x14ac:dyDescent="0.25">
      <c r="B229" s="116"/>
      <c r="C229" s="120"/>
      <c r="D229" s="114">
        <v>41</v>
      </c>
      <c r="F229" s="108" t="str">
        <f t="shared" si="3"/>
        <v>28100</v>
      </c>
      <c r="G229" s="232">
        <v>20</v>
      </c>
      <c r="H229" s="232">
        <v>28</v>
      </c>
      <c r="I229" s="232">
        <v>100</v>
      </c>
      <c r="J229" s="232">
        <v>253</v>
      </c>
      <c r="K229" s="235">
        <v>160</v>
      </c>
      <c r="L229" s="458">
        <v>160</v>
      </c>
      <c r="M229" s="458">
        <v>160</v>
      </c>
      <c r="N229" s="458">
        <v>160</v>
      </c>
      <c r="T229" s="115"/>
      <c r="V229" s="121"/>
      <c r="W229" s="121"/>
      <c r="X229" s="121"/>
      <c r="Y229" s="121"/>
      <c r="Z229" s="122"/>
      <c r="AA229" s="123"/>
    </row>
    <row r="230" spans="2:27" s="114" customFormat="1" ht="13.5" hidden="1" thickBot="1" x14ac:dyDescent="0.25">
      <c r="B230" s="116"/>
      <c r="C230" s="120"/>
      <c r="D230" s="114">
        <v>510</v>
      </c>
      <c r="F230" s="108" t="str">
        <f t="shared" si="3"/>
        <v>35100</v>
      </c>
      <c r="G230" s="232">
        <v>25</v>
      </c>
      <c r="H230" s="232">
        <v>35</v>
      </c>
      <c r="I230" s="232">
        <v>100</v>
      </c>
      <c r="J230" s="232">
        <v>253</v>
      </c>
      <c r="K230" s="235">
        <v>160</v>
      </c>
      <c r="L230" s="458">
        <v>160</v>
      </c>
      <c r="M230" s="458">
        <v>160</v>
      </c>
      <c r="N230" s="458">
        <v>160</v>
      </c>
      <c r="T230" s="115"/>
      <c r="V230" s="121"/>
      <c r="W230" s="121"/>
      <c r="X230" s="121"/>
      <c r="Y230" s="121"/>
      <c r="Z230" s="122"/>
      <c r="AA230" s="123"/>
    </row>
    <row r="231" spans="2:27" s="114" customFormat="1" ht="13.5" hidden="1" thickBot="1" x14ac:dyDescent="0.25">
      <c r="B231" s="116"/>
      <c r="C231" s="120"/>
      <c r="D231" s="114">
        <v>511</v>
      </c>
      <c r="F231" s="108" t="str">
        <f t="shared" si="3"/>
        <v>42100</v>
      </c>
      <c r="G231" s="232">
        <v>32</v>
      </c>
      <c r="H231" s="232">
        <v>42</v>
      </c>
      <c r="I231" s="232">
        <v>100</v>
      </c>
      <c r="J231" s="232">
        <v>253</v>
      </c>
      <c r="K231" s="235">
        <v>160</v>
      </c>
      <c r="L231" s="458">
        <v>160</v>
      </c>
      <c r="M231" s="458">
        <v>160</v>
      </c>
      <c r="N231" s="458">
        <v>160</v>
      </c>
      <c r="T231" s="115"/>
      <c r="V231" s="121"/>
      <c r="W231" s="121"/>
      <c r="X231" s="121"/>
      <c r="Y231" s="121"/>
      <c r="Z231" s="122"/>
      <c r="AA231" s="123"/>
    </row>
    <row r="232" spans="2:27" s="114" customFormat="1" ht="13.5" hidden="1" thickBot="1" x14ac:dyDescent="0.25">
      <c r="B232" s="116"/>
      <c r="C232" s="120"/>
      <c r="D232" s="114">
        <v>512</v>
      </c>
      <c r="F232" s="108" t="str">
        <f t="shared" si="3"/>
        <v>48100</v>
      </c>
      <c r="G232" s="232">
        <v>40</v>
      </c>
      <c r="H232" s="232">
        <v>48</v>
      </c>
      <c r="I232" s="232">
        <v>100</v>
      </c>
      <c r="J232" s="232">
        <v>253</v>
      </c>
      <c r="K232" s="235">
        <v>160</v>
      </c>
      <c r="L232" s="458">
        <v>160</v>
      </c>
      <c r="M232" s="458">
        <v>160</v>
      </c>
      <c r="N232" s="458">
        <v>200</v>
      </c>
      <c r="T232" s="115"/>
      <c r="V232" s="121"/>
      <c r="W232" s="121"/>
      <c r="X232" s="121"/>
      <c r="Y232" s="121"/>
      <c r="Z232" s="122"/>
      <c r="AA232" s="123"/>
    </row>
    <row r="233" spans="2:27" s="114" customFormat="1" ht="13.5" hidden="1" thickBot="1" x14ac:dyDescent="0.25">
      <c r="B233" s="116"/>
      <c r="C233" s="120"/>
      <c r="F233" s="108" t="str">
        <f t="shared" si="3"/>
        <v>54100</v>
      </c>
      <c r="G233" s="232">
        <v>40</v>
      </c>
      <c r="H233" s="232">
        <v>54</v>
      </c>
      <c r="I233" s="232">
        <v>100</v>
      </c>
      <c r="J233" s="232">
        <v>266</v>
      </c>
      <c r="K233" s="235">
        <v>175</v>
      </c>
      <c r="L233" s="458">
        <v>175</v>
      </c>
      <c r="M233" s="458">
        <v>175</v>
      </c>
      <c r="N233" s="458">
        <v>200</v>
      </c>
      <c r="T233" s="115"/>
      <c r="V233" s="121"/>
      <c r="W233" s="121"/>
      <c r="X233" s="121"/>
      <c r="Y233" s="121"/>
      <c r="Z233" s="122"/>
      <c r="AA233" s="123"/>
    </row>
    <row r="234" spans="2:27" s="114" customFormat="1" ht="13.5" hidden="1" thickBot="1" x14ac:dyDescent="0.25">
      <c r="B234" s="116"/>
      <c r="C234" s="120"/>
      <c r="F234" s="108" t="str">
        <f t="shared" si="3"/>
        <v>60100</v>
      </c>
      <c r="G234" s="232">
        <v>50</v>
      </c>
      <c r="H234" s="232">
        <v>60</v>
      </c>
      <c r="I234" s="232">
        <v>100</v>
      </c>
      <c r="J234" s="232">
        <v>266</v>
      </c>
      <c r="K234" s="235">
        <v>175</v>
      </c>
      <c r="L234" s="458">
        <v>175</v>
      </c>
      <c r="M234" s="458">
        <v>175</v>
      </c>
      <c r="N234" s="458">
        <v>250</v>
      </c>
      <c r="T234" s="115"/>
      <c r="V234" s="121"/>
      <c r="W234" s="121"/>
      <c r="X234" s="121"/>
      <c r="Y234" s="121"/>
      <c r="Z234" s="122"/>
      <c r="AA234" s="123"/>
    </row>
    <row r="235" spans="2:27" s="114" customFormat="1" ht="13.5" hidden="1" thickBot="1" x14ac:dyDescent="0.25">
      <c r="B235" s="116"/>
      <c r="C235" s="120"/>
      <c r="F235" s="108" t="str">
        <f t="shared" si="3"/>
        <v>64100</v>
      </c>
      <c r="G235" s="232">
        <v>50</v>
      </c>
      <c r="H235" s="232">
        <v>64</v>
      </c>
      <c r="I235" s="232">
        <v>100</v>
      </c>
      <c r="J235" s="232">
        <v>278</v>
      </c>
      <c r="K235" s="235">
        <v>180</v>
      </c>
      <c r="L235" s="458">
        <v>180</v>
      </c>
      <c r="M235" s="458">
        <v>180</v>
      </c>
      <c r="N235" s="458">
        <v>250</v>
      </c>
      <c r="T235" s="115"/>
      <c r="V235" s="121"/>
      <c r="W235" s="121"/>
      <c r="X235" s="121"/>
      <c r="Y235" s="121"/>
      <c r="Z235" s="122"/>
      <c r="AA235" s="123"/>
    </row>
    <row r="236" spans="2:27" s="114" customFormat="1" ht="13.5" hidden="1" thickBot="1" x14ac:dyDescent="0.25">
      <c r="B236" s="116"/>
      <c r="C236" s="120"/>
      <c r="F236" s="108" t="str">
        <f t="shared" si="3"/>
        <v>70100</v>
      </c>
      <c r="G236" s="232">
        <v>50</v>
      </c>
      <c r="H236" s="232">
        <v>70</v>
      </c>
      <c r="I236" s="232">
        <v>100</v>
      </c>
      <c r="J236" s="232">
        <v>278</v>
      </c>
      <c r="K236" s="235">
        <v>180</v>
      </c>
      <c r="L236" s="458">
        <v>180</v>
      </c>
      <c r="M236" s="458">
        <v>180</v>
      </c>
      <c r="N236" s="458">
        <v>250</v>
      </c>
      <c r="T236" s="115"/>
      <c r="V236" s="121"/>
      <c r="W236" s="121"/>
      <c r="X236" s="121"/>
      <c r="Y236" s="121"/>
      <c r="Z236" s="122"/>
      <c r="AA236" s="123"/>
    </row>
    <row r="237" spans="2:27" s="114" customFormat="1" ht="13.5" hidden="1" thickBot="1" x14ac:dyDescent="0.25">
      <c r="B237" s="116"/>
      <c r="C237" s="120"/>
      <c r="F237" s="108" t="str">
        <f t="shared" si="3"/>
        <v>76100</v>
      </c>
      <c r="G237" s="232">
        <v>65</v>
      </c>
      <c r="H237" s="232">
        <v>76</v>
      </c>
      <c r="I237" s="232">
        <v>100</v>
      </c>
      <c r="J237" s="232">
        <v>292</v>
      </c>
      <c r="K237" s="235">
        <v>185</v>
      </c>
      <c r="L237" s="458">
        <v>185</v>
      </c>
      <c r="M237" s="458">
        <v>195</v>
      </c>
      <c r="N237" s="458">
        <v>325</v>
      </c>
      <c r="T237" s="115"/>
      <c r="V237" s="121"/>
      <c r="W237" s="121"/>
      <c r="X237" s="121"/>
      <c r="Y237" s="121"/>
      <c r="Z237" s="122"/>
      <c r="AA237" s="123"/>
    </row>
    <row r="238" spans="2:27" s="114" customFormat="1" ht="13.5" hidden="1" thickBot="1" x14ac:dyDescent="0.25">
      <c r="B238" s="116"/>
      <c r="C238" s="120"/>
      <c r="F238" s="108" t="str">
        <f t="shared" si="3"/>
        <v>89100</v>
      </c>
      <c r="G238" s="232">
        <v>80</v>
      </c>
      <c r="H238" s="232">
        <v>89</v>
      </c>
      <c r="I238" s="232">
        <v>100</v>
      </c>
      <c r="J238" s="232">
        <v>304</v>
      </c>
      <c r="K238" s="235">
        <v>200</v>
      </c>
      <c r="L238" s="458">
        <v>200</v>
      </c>
      <c r="M238" s="458">
        <v>240</v>
      </c>
      <c r="N238" s="458">
        <v>400</v>
      </c>
      <c r="T238" s="115"/>
      <c r="V238" s="121"/>
      <c r="W238" s="121"/>
      <c r="X238" s="121"/>
      <c r="Y238" s="121"/>
      <c r="Z238" s="122"/>
      <c r="AA238" s="123"/>
    </row>
    <row r="239" spans="2:27" s="114" customFormat="1" hidden="1" x14ac:dyDescent="0.2">
      <c r="B239" s="116"/>
      <c r="C239" s="120"/>
      <c r="F239" s="108" t="str">
        <f t="shared" si="3"/>
        <v>102100</v>
      </c>
      <c r="G239" s="232">
        <v>80</v>
      </c>
      <c r="H239" s="232">
        <v>102</v>
      </c>
      <c r="I239" s="232">
        <v>100</v>
      </c>
      <c r="J239" s="232">
        <v>318</v>
      </c>
      <c r="K239" s="235">
        <v>210</v>
      </c>
      <c r="L239" s="458">
        <v>210</v>
      </c>
      <c r="M239" s="458">
        <v>240</v>
      </c>
      <c r="N239" s="458">
        <v>400</v>
      </c>
      <c r="T239" s="115"/>
      <c r="V239" s="121"/>
      <c r="W239" s="121"/>
      <c r="X239" s="121"/>
      <c r="Y239" s="121"/>
      <c r="Z239" s="122"/>
      <c r="AA239" s="123"/>
    </row>
    <row r="240" spans="2:27" s="114" customFormat="1" hidden="1" x14ac:dyDescent="0.2">
      <c r="B240" s="117"/>
      <c r="C240" s="120"/>
      <c r="F240" s="108" t="str">
        <f t="shared" si="3"/>
        <v>114100</v>
      </c>
      <c r="G240" s="232">
        <v>100</v>
      </c>
      <c r="H240" s="232">
        <v>114</v>
      </c>
      <c r="I240" s="232">
        <v>100</v>
      </c>
      <c r="J240" s="232">
        <v>332</v>
      </c>
      <c r="K240" s="235">
        <v>210</v>
      </c>
      <c r="L240" s="458">
        <v>250</v>
      </c>
      <c r="M240" s="458">
        <v>300</v>
      </c>
      <c r="N240" s="458">
        <v>500</v>
      </c>
      <c r="T240" s="115"/>
      <c r="V240" s="124"/>
      <c r="W240" s="124"/>
      <c r="X240" s="124"/>
      <c r="Y240" s="124"/>
      <c r="Z240" s="125"/>
      <c r="AA240" s="125"/>
    </row>
    <row r="241" spans="2:27" s="114" customFormat="1" hidden="1" x14ac:dyDescent="0.2">
      <c r="B241" s="117"/>
      <c r="C241" s="120"/>
      <c r="F241" s="108" t="str">
        <f t="shared" si="3"/>
        <v>127100</v>
      </c>
      <c r="G241" s="232">
        <v>100</v>
      </c>
      <c r="H241" s="232">
        <v>127</v>
      </c>
      <c r="I241" s="232">
        <v>100</v>
      </c>
      <c r="J241" s="232">
        <v>332</v>
      </c>
      <c r="K241" s="235">
        <v>210</v>
      </c>
      <c r="L241" s="458">
        <v>250</v>
      </c>
      <c r="M241" s="458">
        <v>300</v>
      </c>
      <c r="N241" s="458">
        <v>500</v>
      </c>
      <c r="T241" s="115"/>
      <c r="V241" s="124"/>
      <c r="W241" s="124"/>
      <c r="X241" s="124"/>
      <c r="Y241" s="124"/>
      <c r="Z241" s="125"/>
      <c r="AA241" s="125"/>
    </row>
    <row r="242" spans="2:27" s="114" customFormat="1" hidden="1" x14ac:dyDescent="0.2">
      <c r="B242" s="117"/>
      <c r="C242" s="120"/>
      <c r="F242" s="108" t="str">
        <f t="shared" si="3"/>
        <v>140100</v>
      </c>
      <c r="G242" s="232">
        <v>125</v>
      </c>
      <c r="H242" s="232">
        <v>140</v>
      </c>
      <c r="I242" s="232">
        <v>100</v>
      </c>
      <c r="J242" s="232">
        <v>345</v>
      </c>
      <c r="K242" s="235">
        <v>230</v>
      </c>
      <c r="L242" s="458">
        <v>312.5</v>
      </c>
      <c r="M242" s="458">
        <v>375</v>
      </c>
      <c r="N242" s="458">
        <v>625</v>
      </c>
      <c r="T242" s="115"/>
      <c r="V242" s="124"/>
      <c r="W242" s="124"/>
      <c r="X242" s="124"/>
      <c r="Y242" s="124"/>
      <c r="Z242" s="125"/>
      <c r="AA242" s="125"/>
    </row>
    <row r="243" spans="2:27" s="114" customFormat="1" hidden="1" x14ac:dyDescent="0.2">
      <c r="B243" s="117"/>
      <c r="C243" s="120"/>
      <c r="F243" s="108" t="str">
        <f t="shared" si="3"/>
        <v>168100</v>
      </c>
      <c r="G243" s="232">
        <v>150</v>
      </c>
      <c r="H243" s="232">
        <v>168</v>
      </c>
      <c r="I243" s="232">
        <v>100</v>
      </c>
      <c r="J243" s="232">
        <v>385</v>
      </c>
      <c r="K243" s="235">
        <v>250</v>
      </c>
      <c r="L243" s="458">
        <v>375</v>
      </c>
      <c r="M243" s="458">
        <v>450</v>
      </c>
      <c r="N243" s="458">
        <v>750</v>
      </c>
      <c r="T243" s="115"/>
      <c r="V243" s="124"/>
      <c r="W243" s="124"/>
      <c r="X243" s="124"/>
      <c r="Y243" s="124"/>
      <c r="Z243" s="125"/>
      <c r="AA243" s="125"/>
    </row>
    <row r="244" spans="2:27" s="114" customFormat="1" hidden="1" x14ac:dyDescent="0.2">
      <c r="B244" s="117"/>
      <c r="C244" s="120"/>
      <c r="F244" s="108" t="str">
        <f t="shared" si="3"/>
        <v>178100</v>
      </c>
      <c r="G244" s="232">
        <v>150</v>
      </c>
      <c r="H244" s="232">
        <v>178</v>
      </c>
      <c r="I244" s="232">
        <v>100</v>
      </c>
      <c r="J244" s="232">
        <v>385</v>
      </c>
      <c r="K244" s="235">
        <v>250</v>
      </c>
      <c r="L244" s="458">
        <v>375</v>
      </c>
      <c r="M244" s="458">
        <v>450</v>
      </c>
      <c r="N244" s="458">
        <v>750</v>
      </c>
      <c r="T244" s="115"/>
      <c r="V244" s="124"/>
      <c r="W244" s="124"/>
      <c r="X244" s="124"/>
      <c r="Y244" s="124"/>
      <c r="Z244" s="125"/>
      <c r="AA244" s="125"/>
    </row>
    <row r="245" spans="2:27" s="114" customFormat="1" hidden="1" x14ac:dyDescent="0.2">
      <c r="B245" s="117"/>
      <c r="C245" s="120"/>
      <c r="F245" s="108" t="str">
        <f t="shared" si="3"/>
        <v>219100</v>
      </c>
      <c r="G245" s="232">
        <v>200</v>
      </c>
      <c r="H245" s="232">
        <v>219</v>
      </c>
      <c r="I245" s="232">
        <v>100</v>
      </c>
      <c r="J245" s="232">
        <v>424</v>
      </c>
      <c r="K245" s="235">
        <v>305</v>
      </c>
      <c r="L245" s="458">
        <v>500</v>
      </c>
      <c r="M245" s="458">
        <v>600</v>
      </c>
      <c r="N245" s="458">
        <v>1000</v>
      </c>
      <c r="T245" s="115"/>
      <c r="V245" s="124"/>
      <c r="W245" s="124"/>
      <c r="X245" s="124"/>
      <c r="Y245" s="124"/>
      <c r="Z245" s="125"/>
      <c r="AA245" s="125"/>
    </row>
    <row r="246" spans="2:27" s="114" customFormat="1" hidden="1" x14ac:dyDescent="0.2">
      <c r="B246" s="117"/>
      <c r="C246" s="120"/>
      <c r="F246" s="108" t="str">
        <f t="shared" si="3"/>
        <v>230100</v>
      </c>
      <c r="G246" s="232">
        <v>200</v>
      </c>
      <c r="H246" s="232">
        <v>230</v>
      </c>
      <c r="I246" s="232">
        <v>100</v>
      </c>
      <c r="J246" s="232">
        <v>436</v>
      </c>
      <c r="K246" s="235">
        <v>305</v>
      </c>
      <c r="L246" s="458">
        <v>500</v>
      </c>
      <c r="M246" s="458">
        <v>600</v>
      </c>
      <c r="N246" s="458">
        <v>1000</v>
      </c>
      <c r="T246" s="115"/>
      <c r="V246" s="124"/>
      <c r="W246" s="124"/>
      <c r="X246" s="124"/>
      <c r="Y246" s="124"/>
      <c r="Z246" s="125"/>
      <c r="AA246" s="125"/>
    </row>
    <row r="247" spans="2:27" s="114" customFormat="1" hidden="1" x14ac:dyDescent="0.2">
      <c r="B247" s="117"/>
      <c r="C247" s="120"/>
      <c r="F247" s="108" t="str">
        <f t="shared" si="3"/>
        <v>273100</v>
      </c>
      <c r="G247" s="232">
        <v>250</v>
      </c>
      <c r="H247" s="232">
        <v>273</v>
      </c>
      <c r="I247" s="232">
        <v>100</v>
      </c>
      <c r="J247" s="232">
        <v>491</v>
      </c>
      <c r="K247" s="235">
        <v>381</v>
      </c>
      <c r="L247" s="458">
        <v>625</v>
      </c>
      <c r="M247" s="458">
        <v>750</v>
      </c>
      <c r="N247" s="458">
        <v>1250</v>
      </c>
      <c r="T247" s="115"/>
      <c r="V247" s="124"/>
      <c r="W247" s="124"/>
      <c r="X247" s="124"/>
      <c r="Y247" s="124"/>
      <c r="Z247" s="125"/>
      <c r="AA247" s="125"/>
    </row>
    <row r="248" spans="2:27" s="114" customFormat="1" hidden="1" x14ac:dyDescent="0.2">
      <c r="B248" s="117"/>
      <c r="C248" s="120"/>
      <c r="F248" s="108" t="str">
        <f t="shared" si="3"/>
        <v>289100</v>
      </c>
      <c r="G248" s="232">
        <v>250</v>
      </c>
      <c r="H248" s="232">
        <v>289</v>
      </c>
      <c r="I248" s="232">
        <v>100</v>
      </c>
      <c r="J248" s="232">
        <v>504</v>
      </c>
      <c r="K248" s="235">
        <v>381</v>
      </c>
      <c r="L248" s="458">
        <v>625</v>
      </c>
      <c r="M248" s="458">
        <v>750</v>
      </c>
      <c r="N248" s="458">
        <v>1250</v>
      </c>
      <c r="T248" s="115"/>
      <c r="V248" s="124"/>
      <c r="W248" s="124"/>
      <c r="X248" s="124"/>
      <c r="Y248" s="124"/>
      <c r="Z248" s="125"/>
      <c r="AA248" s="125"/>
    </row>
    <row r="249" spans="2:27" s="114" customFormat="1" hidden="1" x14ac:dyDescent="0.2">
      <c r="B249" s="117"/>
      <c r="C249" s="120"/>
      <c r="F249" s="108" t="str">
        <f t="shared" si="3"/>
        <v>324100</v>
      </c>
      <c r="G249" s="232">
        <v>300</v>
      </c>
      <c r="H249" s="232">
        <v>324</v>
      </c>
      <c r="I249" s="232">
        <v>100</v>
      </c>
      <c r="J249" s="232">
        <v>530</v>
      </c>
      <c r="K249" s="235">
        <v>457</v>
      </c>
      <c r="L249" s="458">
        <v>750</v>
      </c>
      <c r="M249" s="458">
        <v>900</v>
      </c>
      <c r="N249" s="458">
        <v>1500</v>
      </c>
      <c r="T249" s="115"/>
      <c r="V249" s="124"/>
      <c r="W249" s="124"/>
      <c r="X249" s="124"/>
      <c r="Y249" s="124"/>
      <c r="Z249" s="125"/>
      <c r="AA249" s="125"/>
    </row>
    <row r="250" spans="2:27" s="114" customFormat="1" hidden="1" x14ac:dyDescent="0.2">
      <c r="B250" s="117"/>
      <c r="C250" s="120"/>
      <c r="F250" s="108" t="str">
        <f t="shared" si="3"/>
        <v>356100</v>
      </c>
      <c r="G250" s="232">
        <v>350</v>
      </c>
      <c r="H250" s="232">
        <v>356</v>
      </c>
      <c r="I250" s="232">
        <v>100</v>
      </c>
      <c r="J250" s="232">
        <v>572</v>
      </c>
      <c r="K250" s="235">
        <v>533</v>
      </c>
      <c r="L250" s="458">
        <v>875</v>
      </c>
      <c r="M250" s="458">
        <v>1050</v>
      </c>
      <c r="N250" s="458">
        <v>1750</v>
      </c>
      <c r="T250" s="115"/>
      <c r="V250" s="124"/>
      <c r="W250" s="124"/>
      <c r="X250" s="124"/>
      <c r="Y250" s="124"/>
      <c r="Z250" s="125"/>
      <c r="AA250" s="125"/>
    </row>
    <row r="251" spans="2:27" s="114" customFormat="1" hidden="1" x14ac:dyDescent="0.2">
      <c r="B251" s="117"/>
      <c r="C251" s="120"/>
      <c r="F251" s="108" t="str">
        <f t="shared" si="3"/>
        <v>356100</v>
      </c>
      <c r="G251" s="232">
        <v>350</v>
      </c>
      <c r="H251" s="232">
        <v>356</v>
      </c>
      <c r="I251" s="232">
        <v>100</v>
      </c>
      <c r="J251" s="232">
        <v>572</v>
      </c>
      <c r="K251" s="235">
        <v>533</v>
      </c>
      <c r="L251" s="458">
        <v>875</v>
      </c>
      <c r="M251" s="458">
        <v>1050</v>
      </c>
      <c r="N251" s="458">
        <v>1750</v>
      </c>
      <c r="T251" s="115"/>
      <c r="V251" s="124"/>
      <c r="W251" s="124"/>
      <c r="X251" s="124"/>
      <c r="Y251" s="124"/>
      <c r="Z251" s="125"/>
      <c r="AA251" s="125"/>
    </row>
    <row r="252" spans="2:27" s="114" customFormat="1" hidden="1" x14ac:dyDescent="0.2">
      <c r="B252" s="117"/>
      <c r="C252" s="120"/>
      <c r="F252" s="108" t="str">
        <f t="shared" si="3"/>
        <v>371100</v>
      </c>
      <c r="G252" s="232">
        <v>350</v>
      </c>
      <c r="H252" s="232">
        <v>371</v>
      </c>
      <c r="I252" s="232">
        <v>100</v>
      </c>
      <c r="J252" s="232">
        <v>582</v>
      </c>
      <c r="K252" s="235">
        <v>533</v>
      </c>
      <c r="L252" s="458">
        <v>875</v>
      </c>
      <c r="M252" s="458">
        <v>1050</v>
      </c>
      <c r="N252" s="458">
        <v>1750</v>
      </c>
      <c r="T252" s="115"/>
      <c r="V252" s="124"/>
      <c r="W252" s="124"/>
      <c r="X252" s="124"/>
      <c r="Y252" s="124"/>
      <c r="Z252" s="125"/>
      <c r="AA252" s="125"/>
    </row>
    <row r="253" spans="2:27" s="114" customFormat="1" hidden="1" x14ac:dyDescent="0.2">
      <c r="B253" s="117"/>
      <c r="C253" s="120"/>
      <c r="F253" s="108" t="str">
        <f t="shared" si="3"/>
        <v>406100</v>
      </c>
      <c r="G253" s="232">
        <v>400</v>
      </c>
      <c r="H253" s="232">
        <v>406</v>
      </c>
      <c r="I253" s="232">
        <v>100</v>
      </c>
      <c r="J253" s="232">
        <v>622</v>
      </c>
      <c r="K253" s="235">
        <v>610</v>
      </c>
      <c r="L253" s="458">
        <v>1000</v>
      </c>
      <c r="M253" s="458">
        <v>1200</v>
      </c>
      <c r="N253" s="458">
        <v>2000</v>
      </c>
      <c r="T253" s="115"/>
      <c r="V253" s="124"/>
      <c r="W253" s="124"/>
      <c r="X253" s="124"/>
      <c r="Y253" s="124"/>
      <c r="Z253" s="125"/>
      <c r="AA253" s="125"/>
    </row>
    <row r="254" spans="2:27" s="114" customFormat="1" hidden="1" x14ac:dyDescent="0.2">
      <c r="B254" s="117"/>
      <c r="C254" s="120"/>
      <c r="F254" s="108" t="str">
        <f t="shared" si="3"/>
        <v>426100</v>
      </c>
      <c r="G254" s="232">
        <v>400</v>
      </c>
      <c r="H254" s="232">
        <v>426</v>
      </c>
      <c r="I254" s="232">
        <v>100</v>
      </c>
      <c r="J254" s="232">
        <v>635</v>
      </c>
      <c r="K254" s="235">
        <v>610</v>
      </c>
      <c r="L254" s="458">
        <v>1000</v>
      </c>
      <c r="M254" s="458">
        <v>1200</v>
      </c>
      <c r="N254" s="458">
        <v>2000</v>
      </c>
      <c r="T254" s="115"/>
      <c r="V254" s="124"/>
      <c r="W254" s="124"/>
      <c r="X254" s="124"/>
      <c r="Y254" s="124"/>
      <c r="Z254" s="125"/>
      <c r="AA254" s="125"/>
    </row>
    <row r="255" spans="2:27" s="114" customFormat="1" hidden="1" x14ac:dyDescent="0.2">
      <c r="B255" s="117"/>
      <c r="C255" s="120"/>
      <c r="F255" s="108" t="str">
        <f t="shared" si="3"/>
        <v>508100</v>
      </c>
      <c r="G255" s="232">
        <v>500</v>
      </c>
      <c r="H255" s="232">
        <v>508</v>
      </c>
      <c r="I255" s="232">
        <v>100</v>
      </c>
      <c r="J255" s="232">
        <v>722</v>
      </c>
      <c r="K255" s="235">
        <v>762</v>
      </c>
      <c r="L255" s="458">
        <v>1250</v>
      </c>
      <c r="M255" s="458">
        <v>1500</v>
      </c>
      <c r="N255" s="458">
        <v>2500</v>
      </c>
      <c r="T255" s="115"/>
      <c r="V255" s="124"/>
      <c r="W255" s="124"/>
      <c r="X255" s="124"/>
      <c r="Y255" s="124"/>
      <c r="Z255" s="125"/>
      <c r="AA255" s="125"/>
    </row>
    <row r="256" spans="2:27" s="114" customFormat="1" hidden="1" x14ac:dyDescent="0.2">
      <c r="B256" s="117"/>
      <c r="C256" s="120"/>
      <c r="F256" s="108" t="str">
        <f t="shared" si="3"/>
        <v>533100</v>
      </c>
      <c r="G256" s="232">
        <v>500</v>
      </c>
      <c r="H256" s="232">
        <v>533</v>
      </c>
      <c r="I256" s="232">
        <v>100</v>
      </c>
      <c r="J256" s="232">
        <v>752</v>
      </c>
      <c r="K256" s="235">
        <v>762</v>
      </c>
      <c r="L256" s="458">
        <v>1250</v>
      </c>
      <c r="M256" s="458">
        <v>1500</v>
      </c>
      <c r="N256" s="458">
        <v>2500</v>
      </c>
      <c r="T256" s="115"/>
      <c r="V256" s="124"/>
      <c r="W256" s="124"/>
      <c r="X256" s="124"/>
      <c r="Y256" s="124"/>
      <c r="Z256" s="125"/>
      <c r="AA256" s="125"/>
    </row>
    <row r="257" spans="2:27" s="114" customFormat="1" hidden="1" x14ac:dyDescent="0.2">
      <c r="B257" s="117"/>
      <c r="C257" s="120"/>
      <c r="F257" s="108" t="str">
        <f t="shared" si="3"/>
        <v>612100</v>
      </c>
      <c r="G257" s="232">
        <v>600</v>
      </c>
      <c r="H257" s="232">
        <v>612</v>
      </c>
      <c r="I257" s="232">
        <v>100</v>
      </c>
      <c r="J257" s="232">
        <v>831</v>
      </c>
      <c r="K257" s="235">
        <v>914</v>
      </c>
      <c r="L257" s="458">
        <v>1500</v>
      </c>
      <c r="M257" s="458">
        <v>1800</v>
      </c>
      <c r="N257" s="458">
        <v>3000</v>
      </c>
      <c r="T257" s="115"/>
      <c r="V257" s="124"/>
      <c r="W257" s="124"/>
      <c r="X257" s="124"/>
      <c r="Y257" s="124"/>
      <c r="Z257" s="125"/>
      <c r="AA257" s="125"/>
    </row>
    <row r="258" spans="2:27" s="114" customFormat="1" hidden="1" x14ac:dyDescent="0.2">
      <c r="B258" s="117"/>
      <c r="C258" s="120"/>
      <c r="F258" s="108" t="str">
        <f t="shared" si="3"/>
        <v>630100</v>
      </c>
      <c r="G258" s="232">
        <v>600</v>
      </c>
      <c r="H258" s="232">
        <v>630</v>
      </c>
      <c r="I258" s="232">
        <v>100</v>
      </c>
      <c r="J258" s="232">
        <v>842</v>
      </c>
      <c r="K258" s="235">
        <v>914</v>
      </c>
      <c r="L258" s="458">
        <v>1500</v>
      </c>
      <c r="M258" s="458">
        <v>1800</v>
      </c>
      <c r="N258" s="458">
        <v>3000</v>
      </c>
      <c r="T258" s="115"/>
      <c r="V258" s="124"/>
      <c r="W258" s="124"/>
      <c r="X258" s="124"/>
      <c r="Y258" s="124"/>
      <c r="Z258" s="125"/>
      <c r="AA258" s="125"/>
    </row>
    <row r="259" spans="2:27" s="114" customFormat="1" hidden="1" x14ac:dyDescent="0.2">
      <c r="B259" s="117"/>
      <c r="C259" s="120"/>
      <c r="F259" s="108" t="str">
        <f t="shared" ref="F259:F322" si="4">CONCATENATE(H259,I259)</f>
        <v>714100</v>
      </c>
      <c r="G259" s="232">
        <v>700</v>
      </c>
      <c r="H259" s="232">
        <v>714</v>
      </c>
      <c r="I259" s="232">
        <v>100</v>
      </c>
      <c r="J259" s="232">
        <v>922</v>
      </c>
      <c r="K259" s="235">
        <v>1070</v>
      </c>
      <c r="L259" s="458">
        <v>1750</v>
      </c>
      <c r="M259" s="458">
        <v>2100</v>
      </c>
      <c r="N259" s="458">
        <v>3500</v>
      </c>
      <c r="T259" s="115"/>
      <c r="V259" s="124"/>
      <c r="W259" s="124"/>
      <c r="X259" s="124"/>
      <c r="Y259" s="124"/>
      <c r="Z259" s="125"/>
      <c r="AA259" s="125"/>
    </row>
    <row r="260" spans="2:27" s="114" customFormat="1" hidden="1" x14ac:dyDescent="0.2">
      <c r="B260" s="117"/>
      <c r="C260" s="120"/>
      <c r="F260" s="108" t="str">
        <f t="shared" si="4"/>
        <v>813100</v>
      </c>
      <c r="G260" s="232">
        <v>800</v>
      </c>
      <c r="H260" s="232">
        <v>813</v>
      </c>
      <c r="I260" s="232">
        <v>100</v>
      </c>
      <c r="J260" s="232">
        <v>1026</v>
      </c>
      <c r="K260" s="235">
        <v>1220</v>
      </c>
      <c r="L260" s="458">
        <v>2000</v>
      </c>
      <c r="M260" s="458">
        <v>2400</v>
      </c>
      <c r="N260" s="458">
        <v>4000</v>
      </c>
      <c r="T260" s="115"/>
      <c r="V260" s="124"/>
      <c r="W260" s="124"/>
      <c r="X260" s="124"/>
      <c r="Y260" s="124"/>
      <c r="Z260" s="125"/>
      <c r="AA260" s="125"/>
    </row>
    <row r="261" spans="2:27" s="114" customFormat="1" hidden="1" x14ac:dyDescent="0.2">
      <c r="B261" s="117"/>
      <c r="C261" s="120"/>
      <c r="F261" s="108" t="str">
        <f t="shared" si="4"/>
        <v>914100</v>
      </c>
      <c r="G261" s="232">
        <v>900</v>
      </c>
      <c r="H261" s="232">
        <v>914</v>
      </c>
      <c r="I261" s="232">
        <v>100</v>
      </c>
      <c r="J261" s="232">
        <v>1132</v>
      </c>
      <c r="K261" s="235">
        <v>1370</v>
      </c>
      <c r="L261" s="458">
        <v>2250</v>
      </c>
      <c r="M261" s="458">
        <v>2700</v>
      </c>
      <c r="N261" s="458">
        <v>4500</v>
      </c>
      <c r="T261" s="115"/>
      <c r="V261" s="124"/>
      <c r="W261" s="124"/>
      <c r="X261" s="124"/>
      <c r="Y261" s="124"/>
      <c r="Z261" s="125"/>
      <c r="AA261" s="125"/>
    </row>
    <row r="262" spans="2:27" s="114" customFormat="1" hidden="1" x14ac:dyDescent="0.2">
      <c r="B262" s="117"/>
      <c r="C262" s="120"/>
      <c r="F262" s="108" t="str">
        <f t="shared" si="4"/>
        <v>1016100</v>
      </c>
      <c r="G262" s="232">
        <v>1000</v>
      </c>
      <c r="H262" s="232">
        <v>1016</v>
      </c>
      <c r="I262" s="232">
        <v>100</v>
      </c>
      <c r="J262" s="232">
        <v>1237</v>
      </c>
      <c r="K262" s="235">
        <v>1525</v>
      </c>
      <c r="L262" s="458">
        <v>2500</v>
      </c>
      <c r="M262" s="458">
        <v>3000</v>
      </c>
      <c r="N262" s="458">
        <v>5000</v>
      </c>
      <c r="T262" s="115"/>
      <c r="V262" s="124"/>
      <c r="W262" s="124"/>
      <c r="X262" s="124"/>
      <c r="Y262" s="124"/>
      <c r="Z262" s="125"/>
      <c r="AA262" s="125"/>
    </row>
    <row r="263" spans="2:27" s="114" customFormat="1" hidden="1" x14ac:dyDescent="0.2">
      <c r="B263" s="117"/>
      <c r="C263" s="120"/>
      <c r="F263" s="108" t="str">
        <f t="shared" si="4"/>
        <v>12120</v>
      </c>
      <c r="G263" s="232">
        <v>8</v>
      </c>
      <c r="H263" s="232">
        <v>12</v>
      </c>
      <c r="I263" s="232">
        <v>120</v>
      </c>
      <c r="J263" s="232">
        <v>266</v>
      </c>
      <c r="K263" s="235">
        <v>175</v>
      </c>
      <c r="L263" s="458">
        <v>175</v>
      </c>
      <c r="M263" s="458">
        <v>175</v>
      </c>
      <c r="N263" s="458">
        <v>175</v>
      </c>
      <c r="T263" s="115"/>
      <c r="V263" s="124"/>
      <c r="W263" s="124"/>
      <c r="X263" s="124"/>
      <c r="Y263" s="124"/>
      <c r="Z263" s="125"/>
      <c r="AA263" s="125"/>
    </row>
    <row r="264" spans="2:27" s="114" customFormat="1" hidden="1" x14ac:dyDescent="0.2">
      <c r="B264" s="117"/>
      <c r="C264" s="120"/>
      <c r="F264" s="108" t="str">
        <f t="shared" si="4"/>
        <v>15120</v>
      </c>
      <c r="G264" s="232">
        <v>8</v>
      </c>
      <c r="H264" s="232">
        <v>15</v>
      </c>
      <c r="I264" s="232">
        <v>120</v>
      </c>
      <c r="J264" s="232">
        <v>266</v>
      </c>
      <c r="K264" s="235">
        <v>175</v>
      </c>
      <c r="L264" s="458">
        <v>175</v>
      </c>
      <c r="M264" s="458">
        <v>175</v>
      </c>
      <c r="N264" s="458">
        <v>175</v>
      </c>
      <c r="T264" s="115"/>
      <c r="V264" s="124"/>
      <c r="W264" s="124"/>
      <c r="X264" s="124"/>
      <c r="Y264" s="124"/>
      <c r="Z264" s="125"/>
      <c r="AA264" s="125"/>
    </row>
    <row r="265" spans="2:27" s="114" customFormat="1" hidden="1" x14ac:dyDescent="0.2">
      <c r="B265" s="117"/>
      <c r="C265" s="120"/>
      <c r="F265" s="108" t="str">
        <f t="shared" si="4"/>
        <v>18120</v>
      </c>
      <c r="G265" s="232">
        <v>10</v>
      </c>
      <c r="H265" s="232">
        <v>18</v>
      </c>
      <c r="I265" s="232">
        <v>120</v>
      </c>
      <c r="J265" s="232">
        <v>278</v>
      </c>
      <c r="K265" s="235">
        <v>180</v>
      </c>
      <c r="L265" s="458">
        <v>180</v>
      </c>
      <c r="M265" s="458">
        <v>180</v>
      </c>
      <c r="N265" s="458">
        <v>180</v>
      </c>
      <c r="T265" s="115"/>
      <c r="V265" s="124"/>
      <c r="W265" s="124"/>
      <c r="X265" s="124"/>
      <c r="Y265" s="124"/>
      <c r="Z265" s="125"/>
      <c r="AA265" s="125"/>
    </row>
    <row r="266" spans="2:27" s="114" customFormat="1" hidden="1" x14ac:dyDescent="0.2">
      <c r="B266" s="117"/>
      <c r="C266" s="120"/>
      <c r="F266" s="108" t="str">
        <f t="shared" si="4"/>
        <v>22120</v>
      </c>
      <c r="G266" s="232">
        <v>15</v>
      </c>
      <c r="H266" s="232">
        <v>22</v>
      </c>
      <c r="I266" s="232">
        <v>120</v>
      </c>
      <c r="J266" s="232">
        <v>278</v>
      </c>
      <c r="K266" s="235">
        <v>180</v>
      </c>
      <c r="L266" s="458">
        <v>180</v>
      </c>
      <c r="M266" s="458">
        <v>180</v>
      </c>
      <c r="N266" s="458">
        <v>180</v>
      </c>
      <c r="T266" s="115"/>
      <c r="V266" s="124"/>
      <c r="W266" s="124"/>
      <c r="X266" s="124"/>
      <c r="Y266" s="124"/>
      <c r="Z266" s="125"/>
      <c r="AA266" s="125"/>
    </row>
    <row r="267" spans="2:27" s="114" customFormat="1" hidden="1" x14ac:dyDescent="0.2">
      <c r="B267" s="117"/>
      <c r="C267" s="120"/>
      <c r="F267" s="108" t="str">
        <f t="shared" si="4"/>
        <v>28120</v>
      </c>
      <c r="G267" s="232">
        <v>20</v>
      </c>
      <c r="H267" s="232">
        <v>28</v>
      </c>
      <c r="I267" s="232">
        <v>120</v>
      </c>
      <c r="J267" s="232">
        <v>292</v>
      </c>
      <c r="K267" s="235">
        <v>185</v>
      </c>
      <c r="L267" s="458">
        <v>185</v>
      </c>
      <c r="M267" s="458">
        <v>185</v>
      </c>
      <c r="N267" s="458">
        <v>185</v>
      </c>
      <c r="T267" s="115"/>
      <c r="V267" s="124"/>
      <c r="W267" s="124"/>
      <c r="X267" s="124"/>
      <c r="Y267" s="124"/>
      <c r="Z267" s="125"/>
      <c r="AA267" s="125"/>
    </row>
    <row r="268" spans="2:27" s="114" customFormat="1" hidden="1" x14ac:dyDescent="0.2">
      <c r="B268" s="117"/>
      <c r="C268" s="120"/>
      <c r="F268" s="108" t="str">
        <f t="shared" si="4"/>
        <v>35120</v>
      </c>
      <c r="G268" s="232">
        <v>25</v>
      </c>
      <c r="H268" s="232">
        <v>35</v>
      </c>
      <c r="I268" s="232">
        <v>120</v>
      </c>
      <c r="J268" s="232">
        <v>292</v>
      </c>
      <c r="K268" s="235">
        <v>185</v>
      </c>
      <c r="L268" s="458">
        <v>185</v>
      </c>
      <c r="M268" s="458">
        <v>185</v>
      </c>
      <c r="N268" s="458">
        <v>185</v>
      </c>
      <c r="T268" s="115"/>
      <c r="V268" s="124"/>
      <c r="W268" s="124"/>
      <c r="X268" s="124"/>
      <c r="Y268" s="124"/>
      <c r="Z268" s="125"/>
      <c r="AA268" s="125"/>
    </row>
    <row r="269" spans="2:27" s="114" customFormat="1" hidden="1" x14ac:dyDescent="0.2">
      <c r="B269" s="117"/>
      <c r="C269" s="120"/>
      <c r="F269" s="108" t="str">
        <f t="shared" si="4"/>
        <v>42120</v>
      </c>
      <c r="G269" s="232">
        <v>32</v>
      </c>
      <c r="H269" s="232">
        <v>42</v>
      </c>
      <c r="I269" s="232">
        <v>120</v>
      </c>
      <c r="J269" s="232">
        <v>304</v>
      </c>
      <c r="K269" s="235">
        <v>200</v>
      </c>
      <c r="L269" s="458">
        <v>200</v>
      </c>
      <c r="M269" s="458">
        <v>200</v>
      </c>
      <c r="N269" s="458">
        <v>200</v>
      </c>
      <c r="T269" s="115"/>
      <c r="V269" s="124"/>
      <c r="W269" s="124"/>
      <c r="X269" s="124"/>
      <c r="Y269" s="124"/>
      <c r="Z269" s="125"/>
      <c r="AA269" s="125"/>
    </row>
    <row r="270" spans="2:27" s="114" customFormat="1" hidden="1" x14ac:dyDescent="0.2">
      <c r="B270" s="117"/>
      <c r="C270" s="120"/>
      <c r="F270" s="108" t="str">
        <f t="shared" si="4"/>
        <v>48120</v>
      </c>
      <c r="G270" s="232">
        <v>40</v>
      </c>
      <c r="H270" s="232">
        <v>48</v>
      </c>
      <c r="I270" s="232">
        <v>120</v>
      </c>
      <c r="J270" s="232">
        <v>304</v>
      </c>
      <c r="K270" s="235">
        <v>200</v>
      </c>
      <c r="L270" s="458">
        <v>200</v>
      </c>
      <c r="M270" s="458">
        <v>200</v>
      </c>
      <c r="N270" s="458">
        <v>200</v>
      </c>
      <c r="T270" s="115"/>
      <c r="V270" s="124"/>
      <c r="W270" s="124"/>
      <c r="X270" s="124"/>
      <c r="Y270" s="124"/>
      <c r="Z270" s="125"/>
      <c r="AA270" s="125"/>
    </row>
    <row r="271" spans="2:27" s="114" customFormat="1" hidden="1" x14ac:dyDescent="0.2">
      <c r="B271" s="117"/>
      <c r="C271" s="120"/>
      <c r="F271" s="108" t="str">
        <f t="shared" si="4"/>
        <v>54120</v>
      </c>
      <c r="G271" s="232">
        <v>40</v>
      </c>
      <c r="H271" s="232">
        <v>54</v>
      </c>
      <c r="I271" s="232">
        <v>120</v>
      </c>
      <c r="J271" s="232">
        <v>310</v>
      </c>
      <c r="K271" s="235">
        <v>205</v>
      </c>
      <c r="L271" s="458">
        <v>205</v>
      </c>
      <c r="M271" s="458">
        <v>205</v>
      </c>
      <c r="N271" s="458">
        <v>205</v>
      </c>
      <c r="T271" s="115"/>
      <c r="V271" s="124"/>
      <c r="W271" s="124"/>
      <c r="X271" s="124"/>
      <c r="Y271" s="124"/>
      <c r="Z271" s="125"/>
      <c r="AA271" s="125"/>
    </row>
    <row r="272" spans="2:27" s="114" customFormat="1" hidden="1" x14ac:dyDescent="0.2">
      <c r="B272" s="117"/>
      <c r="C272" s="120"/>
      <c r="F272" s="108" t="str">
        <f t="shared" si="4"/>
        <v>60120</v>
      </c>
      <c r="G272" s="232">
        <v>50</v>
      </c>
      <c r="H272" s="232">
        <v>60</v>
      </c>
      <c r="I272" s="232">
        <v>120</v>
      </c>
      <c r="J272" s="232">
        <v>318</v>
      </c>
      <c r="K272" s="235">
        <v>210</v>
      </c>
      <c r="L272" s="458">
        <v>210</v>
      </c>
      <c r="M272" s="458">
        <v>210</v>
      </c>
      <c r="N272" s="458">
        <v>250</v>
      </c>
      <c r="T272" s="115"/>
      <c r="V272" s="124"/>
      <c r="W272" s="124"/>
      <c r="X272" s="124"/>
      <c r="Y272" s="124"/>
      <c r="Z272" s="125"/>
      <c r="AA272" s="125"/>
    </row>
    <row r="273" spans="2:27" s="114" customFormat="1" hidden="1" x14ac:dyDescent="0.2">
      <c r="B273" s="117"/>
      <c r="C273" s="120"/>
      <c r="F273" s="108" t="str">
        <f t="shared" si="4"/>
        <v>64120</v>
      </c>
      <c r="G273" s="232">
        <v>50</v>
      </c>
      <c r="H273" s="232">
        <v>64</v>
      </c>
      <c r="I273" s="232">
        <v>120</v>
      </c>
      <c r="J273" s="232">
        <v>318</v>
      </c>
      <c r="K273" s="235">
        <v>210</v>
      </c>
      <c r="L273" s="458">
        <v>210</v>
      </c>
      <c r="M273" s="458">
        <v>210</v>
      </c>
      <c r="N273" s="458">
        <v>250</v>
      </c>
      <c r="T273" s="115"/>
      <c r="V273" s="124"/>
      <c r="W273" s="124"/>
      <c r="X273" s="124"/>
      <c r="Y273" s="124"/>
      <c r="Z273" s="125"/>
      <c r="AA273" s="125"/>
    </row>
    <row r="274" spans="2:27" s="114" customFormat="1" hidden="1" x14ac:dyDescent="0.2">
      <c r="B274" s="117"/>
      <c r="C274" s="120"/>
      <c r="F274" s="108" t="str">
        <f t="shared" si="4"/>
        <v>70120</v>
      </c>
      <c r="G274" s="232">
        <v>50</v>
      </c>
      <c r="H274" s="232">
        <v>70</v>
      </c>
      <c r="I274" s="232">
        <v>120</v>
      </c>
      <c r="J274" s="232">
        <v>332</v>
      </c>
      <c r="K274" s="235">
        <v>210</v>
      </c>
      <c r="L274" s="458">
        <v>210</v>
      </c>
      <c r="M274" s="458">
        <v>210</v>
      </c>
      <c r="N274" s="458">
        <v>250</v>
      </c>
      <c r="T274" s="115"/>
      <c r="V274" s="124"/>
      <c r="W274" s="124"/>
      <c r="X274" s="124"/>
      <c r="Y274" s="124"/>
      <c r="Z274" s="125"/>
      <c r="AA274" s="125"/>
    </row>
    <row r="275" spans="2:27" s="114" customFormat="1" hidden="1" x14ac:dyDescent="0.2">
      <c r="B275" s="117"/>
      <c r="C275" s="120"/>
      <c r="F275" s="108" t="str">
        <f t="shared" si="4"/>
        <v>76120</v>
      </c>
      <c r="G275" s="232">
        <v>65</v>
      </c>
      <c r="H275" s="232">
        <v>76</v>
      </c>
      <c r="I275" s="232">
        <v>120</v>
      </c>
      <c r="J275" s="232">
        <v>332</v>
      </c>
      <c r="K275" s="235">
        <v>210</v>
      </c>
      <c r="L275" s="458">
        <v>210</v>
      </c>
      <c r="M275" s="458">
        <v>210</v>
      </c>
      <c r="N275" s="458">
        <v>325</v>
      </c>
      <c r="T275" s="115"/>
      <c r="V275" s="124"/>
      <c r="W275" s="124"/>
      <c r="X275" s="124"/>
      <c r="Y275" s="124"/>
      <c r="Z275" s="125"/>
      <c r="AA275" s="125"/>
    </row>
    <row r="276" spans="2:27" s="114" customFormat="1" hidden="1" x14ac:dyDescent="0.2">
      <c r="B276" s="117"/>
      <c r="C276" s="120"/>
      <c r="F276" s="108" t="str">
        <f t="shared" si="4"/>
        <v>89120</v>
      </c>
      <c r="G276" s="232">
        <v>80</v>
      </c>
      <c r="H276" s="232">
        <v>89</v>
      </c>
      <c r="I276" s="232">
        <v>120</v>
      </c>
      <c r="J276" s="232">
        <v>345</v>
      </c>
      <c r="K276" s="235">
        <v>230</v>
      </c>
      <c r="L276" s="458">
        <v>230</v>
      </c>
      <c r="M276" s="458">
        <v>230</v>
      </c>
      <c r="N276" s="458">
        <v>400</v>
      </c>
      <c r="T276" s="115"/>
      <c r="V276" s="124"/>
      <c r="W276" s="124"/>
      <c r="X276" s="124"/>
      <c r="Y276" s="124"/>
      <c r="Z276" s="125"/>
      <c r="AA276" s="125"/>
    </row>
    <row r="277" spans="2:27" s="114" customFormat="1" hidden="1" x14ac:dyDescent="0.2">
      <c r="B277" s="117"/>
      <c r="C277" s="120"/>
      <c r="F277" s="108" t="str">
        <f t="shared" si="4"/>
        <v>102120</v>
      </c>
      <c r="G277" s="232">
        <v>80</v>
      </c>
      <c r="H277" s="232">
        <v>102</v>
      </c>
      <c r="I277" s="232">
        <v>120</v>
      </c>
      <c r="J277" s="232">
        <v>358</v>
      </c>
      <c r="K277" s="235">
        <v>240</v>
      </c>
      <c r="L277" s="458">
        <v>240</v>
      </c>
      <c r="M277" s="458">
        <v>240</v>
      </c>
      <c r="N277" s="458">
        <v>400</v>
      </c>
      <c r="T277" s="115"/>
      <c r="V277" s="124"/>
      <c r="W277" s="124"/>
      <c r="X277" s="124"/>
      <c r="Y277" s="124"/>
      <c r="Z277" s="125"/>
      <c r="AA277" s="125"/>
    </row>
    <row r="278" spans="2:27" s="114" customFormat="1" hidden="1" x14ac:dyDescent="0.2">
      <c r="B278" s="117"/>
      <c r="C278" s="120"/>
      <c r="F278" s="108" t="str">
        <f t="shared" si="4"/>
        <v>114120</v>
      </c>
      <c r="G278" s="232">
        <v>100</v>
      </c>
      <c r="H278" s="232">
        <v>114</v>
      </c>
      <c r="I278" s="232">
        <v>120</v>
      </c>
      <c r="J278" s="232">
        <v>371</v>
      </c>
      <c r="K278" s="235">
        <v>250</v>
      </c>
      <c r="L278" s="458">
        <v>250</v>
      </c>
      <c r="M278" s="458">
        <v>300</v>
      </c>
      <c r="N278" s="458">
        <v>500</v>
      </c>
      <c r="T278" s="115"/>
      <c r="V278" s="124"/>
      <c r="W278" s="124"/>
      <c r="X278" s="124"/>
      <c r="Y278" s="124"/>
      <c r="Z278" s="125"/>
      <c r="AA278" s="125"/>
    </row>
    <row r="279" spans="2:27" s="114" customFormat="1" hidden="1" x14ac:dyDescent="0.2">
      <c r="B279" s="117"/>
      <c r="C279" s="120"/>
      <c r="F279" s="108" t="str">
        <f t="shared" si="4"/>
        <v>127120</v>
      </c>
      <c r="G279" s="232">
        <v>100</v>
      </c>
      <c r="H279" s="232">
        <v>127</v>
      </c>
      <c r="I279" s="232">
        <v>120</v>
      </c>
      <c r="J279" s="232">
        <v>378</v>
      </c>
      <c r="K279" s="235">
        <v>245</v>
      </c>
      <c r="L279" s="458">
        <v>250</v>
      </c>
      <c r="M279" s="458">
        <v>300</v>
      </c>
      <c r="N279" s="458">
        <v>500</v>
      </c>
      <c r="T279" s="115"/>
      <c r="V279" s="124"/>
      <c r="W279" s="124"/>
      <c r="X279" s="124"/>
      <c r="Y279" s="124"/>
      <c r="Z279" s="125"/>
      <c r="AA279" s="125"/>
    </row>
    <row r="280" spans="2:27" s="114" customFormat="1" hidden="1" x14ac:dyDescent="0.2">
      <c r="B280" s="117"/>
      <c r="C280" s="120"/>
      <c r="F280" s="108" t="str">
        <f t="shared" si="4"/>
        <v>140120</v>
      </c>
      <c r="G280" s="232">
        <v>125</v>
      </c>
      <c r="H280" s="232">
        <v>140</v>
      </c>
      <c r="I280" s="232">
        <v>120</v>
      </c>
      <c r="J280" s="232">
        <v>385</v>
      </c>
      <c r="K280" s="235">
        <v>250</v>
      </c>
      <c r="L280" s="458">
        <v>312.5</v>
      </c>
      <c r="M280" s="458">
        <v>375</v>
      </c>
      <c r="N280" s="458">
        <v>625</v>
      </c>
      <c r="T280" s="115"/>
      <c r="V280" s="124"/>
      <c r="W280" s="124"/>
      <c r="X280" s="124"/>
      <c r="Y280" s="124"/>
      <c r="Z280" s="125"/>
      <c r="AA280" s="125"/>
    </row>
    <row r="281" spans="2:27" s="114" customFormat="1" hidden="1" x14ac:dyDescent="0.2">
      <c r="B281" s="117"/>
      <c r="C281" s="120"/>
      <c r="F281" s="108" t="str">
        <f t="shared" si="4"/>
        <v>168120</v>
      </c>
      <c r="G281" s="232">
        <v>150</v>
      </c>
      <c r="H281" s="232">
        <v>168</v>
      </c>
      <c r="I281" s="232">
        <v>120</v>
      </c>
      <c r="J281" s="232">
        <v>424</v>
      </c>
      <c r="K281" s="235">
        <v>270</v>
      </c>
      <c r="L281" s="458">
        <v>375</v>
      </c>
      <c r="M281" s="458">
        <v>450</v>
      </c>
      <c r="N281" s="458">
        <v>750</v>
      </c>
      <c r="T281" s="115"/>
      <c r="V281" s="124"/>
      <c r="W281" s="124"/>
      <c r="X281" s="124"/>
      <c r="Y281" s="124"/>
      <c r="Z281" s="125"/>
      <c r="AA281" s="125"/>
    </row>
    <row r="282" spans="2:27" s="114" customFormat="1" hidden="1" x14ac:dyDescent="0.2">
      <c r="B282" s="117"/>
      <c r="C282" s="120"/>
      <c r="F282" s="108" t="str">
        <f t="shared" si="4"/>
        <v>178120</v>
      </c>
      <c r="G282" s="232">
        <v>150</v>
      </c>
      <c r="H282" s="232">
        <v>178</v>
      </c>
      <c r="I282" s="232">
        <v>120</v>
      </c>
      <c r="J282" s="232">
        <v>424</v>
      </c>
      <c r="K282" s="235">
        <v>270</v>
      </c>
      <c r="L282" s="458">
        <v>375</v>
      </c>
      <c r="M282" s="458">
        <v>450</v>
      </c>
      <c r="N282" s="458">
        <v>750</v>
      </c>
      <c r="T282" s="115"/>
      <c r="V282" s="124"/>
      <c r="W282" s="124"/>
      <c r="X282" s="124"/>
      <c r="Y282" s="124"/>
      <c r="Z282" s="125"/>
      <c r="AA282" s="125"/>
    </row>
    <row r="283" spans="2:27" s="114" customFormat="1" hidden="1" x14ac:dyDescent="0.2">
      <c r="B283" s="117"/>
      <c r="C283" s="120"/>
      <c r="F283" s="108" t="str">
        <f t="shared" si="4"/>
        <v>219120</v>
      </c>
      <c r="G283" s="232">
        <v>200</v>
      </c>
      <c r="H283" s="232">
        <v>219</v>
      </c>
      <c r="I283" s="232">
        <v>120</v>
      </c>
      <c r="J283" s="232">
        <v>464</v>
      </c>
      <c r="K283" s="235">
        <v>305</v>
      </c>
      <c r="L283" s="458">
        <v>500</v>
      </c>
      <c r="M283" s="458">
        <v>600</v>
      </c>
      <c r="N283" s="458">
        <v>1000</v>
      </c>
      <c r="T283" s="115"/>
      <c r="V283" s="124"/>
      <c r="W283" s="124"/>
      <c r="X283" s="124"/>
      <c r="Y283" s="124"/>
      <c r="Z283" s="125"/>
      <c r="AA283" s="125"/>
    </row>
    <row r="284" spans="2:27" s="114" customFormat="1" hidden="1" x14ac:dyDescent="0.2">
      <c r="B284" s="117"/>
      <c r="C284" s="120"/>
      <c r="F284" s="108" t="str">
        <f t="shared" si="4"/>
        <v>230120</v>
      </c>
      <c r="G284" s="232">
        <v>200</v>
      </c>
      <c r="H284" s="232">
        <v>230</v>
      </c>
      <c r="I284" s="232">
        <v>120</v>
      </c>
      <c r="J284" s="232">
        <v>478</v>
      </c>
      <c r="K284" s="235">
        <v>305</v>
      </c>
      <c r="L284" s="458">
        <v>500</v>
      </c>
      <c r="M284" s="458">
        <v>600</v>
      </c>
      <c r="N284" s="458">
        <v>1000</v>
      </c>
      <c r="T284" s="115"/>
      <c r="V284" s="124"/>
      <c r="W284" s="124"/>
      <c r="X284" s="124"/>
      <c r="Y284" s="124"/>
      <c r="Z284" s="125"/>
      <c r="AA284" s="125"/>
    </row>
    <row r="285" spans="2:27" s="114" customFormat="1" hidden="1" x14ac:dyDescent="0.2">
      <c r="B285" s="117"/>
      <c r="C285" s="120"/>
      <c r="F285" s="108" t="str">
        <f t="shared" si="4"/>
        <v>273120</v>
      </c>
      <c r="G285" s="232">
        <v>250</v>
      </c>
      <c r="H285" s="232">
        <v>273</v>
      </c>
      <c r="I285" s="232">
        <v>120</v>
      </c>
      <c r="J285" s="232">
        <v>530</v>
      </c>
      <c r="K285" s="235">
        <v>381</v>
      </c>
      <c r="L285" s="458">
        <v>625</v>
      </c>
      <c r="M285" s="458">
        <v>750</v>
      </c>
      <c r="N285" s="458">
        <v>1250</v>
      </c>
      <c r="T285" s="115"/>
      <c r="V285" s="124"/>
      <c r="W285" s="124"/>
      <c r="X285" s="124"/>
      <c r="Y285" s="124"/>
      <c r="Z285" s="125"/>
      <c r="AA285" s="125"/>
    </row>
    <row r="286" spans="2:27" s="114" customFormat="1" hidden="1" x14ac:dyDescent="0.2">
      <c r="B286" s="117"/>
      <c r="C286" s="120"/>
      <c r="F286" s="108" t="str">
        <f t="shared" si="4"/>
        <v>289120</v>
      </c>
      <c r="G286" s="232">
        <v>250</v>
      </c>
      <c r="H286" s="232">
        <v>289</v>
      </c>
      <c r="I286" s="232">
        <v>120</v>
      </c>
      <c r="J286" s="232">
        <v>542</v>
      </c>
      <c r="K286" s="235">
        <v>381</v>
      </c>
      <c r="L286" s="458">
        <v>625</v>
      </c>
      <c r="M286" s="458">
        <v>750</v>
      </c>
      <c r="N286" s="458">
        <v>1250</v>
      </c>
      <c r="T286" s="115"/>
      <c r="V286" s="124"/>
      <c r="W286" s="124"/>
      <c r="X286" s="124"/>
      <c r="Y286" s="124"/>
      <c r="Z286" s="125"/>
      <c r="AA286" s="125"/>
    </row>
    <row r="287" spans="2:27" s="114" customFormat="1" hidden="1" x14ac:dyDescent="0.2">
      <c r="B287" s="117"/>
      <c r="C287" s="120"/>
      <c r="F287" s="108" t="str">
        <f t="shared" si="4"/>
        <v>324120</v>
      </c>
      <c r="G287" s="232">
        <v>300</v>
      </c>
      <c r="H287" s="232">
        <v>324</v>
      </c>
      <c r="I287" s="232">
        <v>120</v>
      </c>
      <c r="J287" s="232">
        <v>582</v>
      </c>
      <c r="K287" s="235">
        <v>457</v>
      </c>
      <c r="L287" s="458">
        <v>750</v>
      </c>
      <c r="M287" s="458">
        <v>900</v>
      </c>
      <c r="N287" s="458">
        <v>1500</v>
      </c>
      <c r="T287" s="115"/>
      <c r="V287" s="124"/>
      <c r="W287" s="124"/>
      <c r="X287" s="124"/>
      <c r="Y287" s="124"/>
      <c r="Z287" s="125"/>
      <c r="AA287" s="125"/>
    </row>
    <row r="288" spans="2:27" s="114" customFormat="1" hidden="1" x14ac:dyDescent="0.2">
      <c r="B288" s="117"/>
      <c r="C288" s="120"/>
      <c r="F288" s="108" t="str">
        <f t="shared" si="4"/>
        <v>356120</v>
      </c>
      <c r="G288" s="232">
        <v>350</v>
      </c>
      <c r="H288" s="232">
        <v>356</v>
      </c>
      <c r="I288" s="232">
        <v>120</v>
      </c>
      <c r="J288" s="232">
        <v>612</v>
      </c>
      <c r="K288" s="235">
        <v>533</v>
      </c>
      <c r="L288" s="458">
        <v>875</v>
      </c>
      <c r="M288" s="458">
        <v>1050</v>
      </c>
      <c r="N288" s="458">
        <v>1750</v>
      </c>
      <c r="T288" s="115"/>
      <c r="V288" s="124"/>
      <c r="W288" s="124"/>
      <c r="X288" s="124"/>
      <c r="Y288" s="124"/>
      <c r="Z288" s="125"/>
      <c r="AA288" s="125"/>
    </row>
    <row r="289" spans="2:27" s="114" customFormat="1" hidden="1" x14ac:dyDescent="0.2">
      <c r="B289" s="117"/>
      <c r="C289" s="120"/>
      <c r="F289" s="108" t="str">
        <f t="shared" si="4"/>
        <v>356120</v>
      </c>
      <c r="G289" s="232">
        <v>350</v>
      </c>
      <c r="H289" s="232">
        <v>356</v>
      </c>
      <c r="I289" s="232">
        <v>120</v>
      </c>
      <c r="J289" s="232">
        <v>612</v>
      </c>
      <c r="K289" s="235">
        <v>533</v>
      </c>
      <c r="L289" s="458">
        <v>875</v>
      </c>
      <c r="M289" s="458">
        <v>1050</v>
      </c>
      <c r="N289" s="458">
        <v>1750</v>
      </c>
      <c r="T289" s="115"/>
      <c r="V289" s="124"/>
      <c r="W289" s="124"/>
      <c r="X289" s="124"/>
      <c r="Y289" s="124"/>
      <c r="Z289" s="125"/>
      <c r="AA289" s="125"/>
    </row>
    <row r="290" spans="2:27" s="114" customFormat="1" hidden="1" x14ac:dyDescent="0.2">
      <c r="B290" s="117"/>
      <c r="C290" s="120"/>
      <c r="F290" s="108" t="str">
        <f t="shared" si="4"/>
        <v>371120</v>
      </c>
      <c r="G290" s="232">
        <v>350</v>
      </c>
      <c r="H290" s="232">
        <v>371</v>
      </c>
      <c r="I290" s="232">
        <v>120</v>
      </c>
      <c r="J290" s="232">
        <v>622</v>
      </c>
      <c r="K290" s="235">
        <v>533</v>
      </c>
      <c r="L290" s="458">
        <v>875</v>
      </c>
      <c r="M290" s="458">
        <v>1050</v>
      </c>
      <c r="N290" s="458">
        <v>1750</v>
      </c>
      <c r="T290" s="115"/>
      <c r="V290" s="124"/>
      <c r="W290" s="124"/>
      <c r="X290" s="124"/>
      <c r="Y290" s="124"/>
      <c r="Z290" s="125"/>
      <c r="AA290" s="125"/>
    </row>
    <row r="291" spans="2:27" s="114" customFormat="1" hidden="1" x14ac:dyDescent="0.2">
      <c r="B291" s="117"/>
      <c r="C291" s="120"/>
      <c r="F291" s="108" t="str">
        <f t="shared" si="4"/>
        <v>406120</v>
      </c>
      <c r="G291" s="232">
        <v>400</v>
      </c>
      <c r="H291" s="232">
        <v>406</v>
      </c>
      <c r="I291" s="232">
        <v>120</v>
      </c>
      <c r="J291" s="232">
        <v>661</v>
      </c>
      <c r="K291" s="235">
        <v>610</v>
      </c>
      <c r="L291" s="458">
        <v>1000</v>
      </c>
      <c r="M291" s="458">
        <v>1200</v>
      </c>
      <c r="N291" s="458">
        <v>2000</v>
      </c>
      <c r="T291" s="115"/>
      <c r="V291" s="124"/>
      <c r="W291" s="124"/>
      <c r="X291" s="124"/>
      <c r="Y291" s="124"/>
      <c r="Z291" s="125"/>
      <c r="AA291" s="125"/>
    </row>
    <row r="292" spans="2:27" s="114" customFormat="1" hidden="1" x14ac:dyDescent="0.2">
      <c r="B292" s="117"/>
      <c r="C292" s="120"/>
      <c r="F292" s="108" t="str">
        <f t="shared" si="4"/>
        <v>426120</v>
      </c>
      <c r="G292" s="232">
        <v>400</v>
      </c>
      <c r="H292" s="232">
        <v>426</v>
      </c>
      <c r="I292" s="232">
        <v>120</v>
      </c>
      <c r="J292" s="232">
        <v>675</v>
      </c>
      <c r="K292" s="235">
        <v>610</v>
      </c>
      <c r="L292" s="458">
        <v>1000</v>
      </c>
      <c r="M292" s="458">
        <v>1200</v>
      </c>
      <c r="N292" s="458">
        <v>2000</v>
      </c>
      <c r="T292" s="115"/>
      <c r="V292" s="124"/>
      <c r="W292" s="124"/>
      <c r="X292" s="124"/>
      <c r="Y292" s="124"/>
      <c r="Z292" s="125"/>
      <c r="AA292" s="125"/>
    </row>
    <row r="293" spans="2:27" s="114" customFormat="1" hidden="1" x14ac:dyDescent="0.2">
      <c r="B293" s="117"/>
      <c r="C293" s="120"/>
      <c r="F293" s="108" t="str">
        <f t="shared" si="4"/>
        <v>508120</v>
      </c>
      <c r="G293" s="232">
        <v>500</v>
      </c>
      <c r="H293" s="232">
        <v>508</v>
      </c>
      <c r="I293" s="232">
        <v>120</v>
      </c>
      <c r="J293" s="232">
        <v>768</v>
      </c>
      <c r="K293" s="235">
        <v>762</v>
      </c>
      <c r="L293" s="458">
        <v>1250</v>
      </c>
      <c r="M293" s="458">
        <v>1500</v>
      </c>
      <c r="N293" s="458">
        <v>2500</v>
      </c>
      <c r="T293" s="115"/>
      <c r="V293" s="124"/>
      <c r="W293" s="124"/>
      <c r="X293" s="124"/>
      <c r="Y293" s="124"/>
      <c r="Z293" s="125"/>
      <c r="AA293" s="125"/>
    </row>
    <row r="294" spans="2:27" s="114" customFormat="1" hidden="1" x14ac:dyDescent="0.2">
      <c r="B294" s="117"/>
      <c r="C294" s="120"/>
      <c r="F294" s="108" t="str">
        <f t="shared" si="4"/>
        <v>533120</v>
      </c>
      <c r="G294" s="232">
        <v>500</v>
      </c>
      <c r="H294" s="232">
        <v>533</v>
      </c>
      <c r="I294" s="232">
        <v>120</v>
      </c>
      <c r="J294" s="232">
        <v>792</v>
      </c>
      <c r="K294" s="235">
        <v>762</v>
      </c>
      <c r="L294" s="458">
        <v>1250</v>
      </c>
      <c r="M294" s="458">
        <v>1500</v>
      </c>
      <c r="N294" s="458">
        <v>2500</v>
      </c>
      <c r="T294" s="115"/>
      <c r="V294" s="124"/>
      <c r="W294" s="124"/>
      <c r="X294" s="124"/>
      <c r="Y294" s="124"/>
      <c r="Z294" s="125"/>
      <c r="AA294" s="125"/>
    </row>
    <row r="295" spans="2:27" s="114" customFormat="1" hidden="1" x14ac:dyDescent="0.2">
      <c r="B295" s="117"/>
      <c r="C295" s="120"/>
      <c r="F295" s="108" t="str">
        <f t="shared" si="4"/>
        <v>612120</v>
      </c>
      <c r="G295" s="232">
        <v>600</v>
      </c>
      <c r="H295" s="232">
        <v>612</v>
      </c>
      <c r="I295" s="232">
        <v>120</v>
      </c>
      <c r="J295" s="232">
        <v>872</v>
      </c>
      <c r="K295" s="235">
        <v>914</v>
      </c>
      <c r="L295" s="458">
        <v>1500</v>
      </c>
      <c r="M295" s="458">
        <v>1800</v>
      </c>
      <c r="N295" s="458">
        <v>3000</v>
      </c>
      <c r="T295" s="115"/>
      <c r="V295" s="124"/>
      <c r="W295" s="124"/>
      <c r="X295" s="124"/>
      <c r="Y295" s="124"/>
      <c r="Z295" s="125"/>
      <c r="AA295" s="125"/>
    </row>
    <row r="296" spans="2:27" s="114" customFormat="1" hidden="1" x14ac:dyDescent="0.2">
      <c r="B296" s="117"/>
      <c r="C296" s="120"/>
      <c r="F296" s="108" t="str">
        <f t="shared" si="4"/>
        <v>630120</v>
      </c>
      <c r="G296" s="232">
        <v>600</v>
      </c>
      <c r="H296" s="232">
        <v>630</v>
      </c>
      <c r="I296" s="232">
        <v>120</v>
      </c>
      <c r="J296" s="232">
        <v>882</v>
      </c>
      <c r="K296" s="235">
        <v>914</v>
      </c>
      <c r="L296" s="458">
        <v>1500</v>
      </c>
      <c r="M296" s="458">
        <v>1800</v>
      </c>
      <c r="N296" s="458">
        <v>3000</v>
      </c>
      <c r="T296" s="115"/>
      <c r="V296" s="124"/>
      <c r="W296" s="124"/>
      <c r="X296" s="124"/>
      <c r="Y296" s="124"/>
      <c r="Z296" s="125"/>
      <c r="AA296" s="125"/>
    </row>
    <row r="297" spans="2:27" s="114" customFormat="1" hidden="1" x14ac:dyDescent="0.2">
      <c r="B297" s="117"/>
      <c r="C297" s="120"/>
      <c r="F297" s="108" t="str">
        <f t="shared" si="4"/>
        <v>714120</v>
      </c>
      <c r="G297" s="232">
        <v>700</v>
      </c>
      <c r="H297" s="232">
        <v>714</v>
      </c>
      <c r="I297" s="232">
        <v>120</v>
      </c>
      <c r="J297" s="232">
        <v>975</v>
      </c>
      <c r="K297" s="235">
        <v>1070</v>
      </c>
      <c r="L297" s="458">
        <v>1750</v>
      </c>
      <c r="M297" s="458">
        <v>2100</v>
      </c>
      <c r="N297" s="458">
        <v>3500</v>
      </c>
      <c r="T297" s="115"/>
      <c r="V297" s="124"/>
      <c r="W297" s="124"/>
      <c r="X297" s="124"/>
      <c r="Y297" s="124"/>
      <c r="Z297" s="125"/>
      <c r="AA297" s="125"/>
    </row>
    <row r="298" spans="2:27" s="114" customFormat="1" hidden="1" x14ac:dyDescent="0.2">
      <c r="B298" s="117"/>
      <c r="C298" s="120"/>
      <c r="F298" s="108" t="str">
        <f t="shared" si="4"/>
        <v>813120</v>
      </c>
      <c r="G298" s="232">
        <v>800</v>
      </c>
      <c r="H298" s="232">
        <v>813</v>
      </c>
      <c r="I298" s="232">
        <v>120</v>
      </c>
      <c r="J298" s="232">
        <v>1067</v>
      </c>
      <c r="K298" s="235">
        <v>1220</v>
      </c>
      <c r="L298" s="458">
        <v>2000</v>
      </c>
      <c r="M298" s="458">
        <v>2400</v>
      </c>
      <c r="N298" s="458">
        <v>4000</v>
      </c>
      <c r="T298" s="115"/>
      <c r="V298" s="124"/>
      <c r="W298" s="124"/>
      <c r="X298" s="124"/>
      <c r="Y298" s="124"/>
      <c r="Z298" s="125"/>
      <c r="AA298" s="125"/>
    </row>
    <row r="299" spans="2:27" s="114" customFormat="1" hidden="1" x14ac:dyDescent="0.2">
      <c r="B299" s="117"/>
      <c r="C299" s="120"/>
      <c r="F299" s="108" t="str">
        <f t="shared" si="4"/>
        <v>914120</v>
      </c>
      <c r="G299" s="232">
        <v>900</v>
      </c>
      <c r="H299" s="232">
        <v>914</v>
      </c>
      <c r="I299" s="232">
        <v>120</v>
      </c>
      <c r="J299" s="232">
        <v>1172</v>
      </c>
      <c r="K299" s="235">
        <v>1370</v>
      </c>
      <c r="L299" s="458">
        <v>2250</v>
      </c>
      <c r="M299" s="458">
        <v>2700</v>
      </c>
      <c r="N299" s="458">
        <v>4500</v>
      </c>
      <c r="T299" s="115"/>
      <c r="V299" s="124"/>
      <c r="W299" s="124"/>
      <c r="X299" s="124"/>
      <c r="Y299" s="124"/>
      <c r="Z299" s="125"/>
      <c r="AA299" s="125"/>
    </row>
    <row r="300" spans="2:27" s="114" customFormat="1" hidden="1" x14ac:dyDescent="0.2">
      <c r="B300" s="117"/>
      <c r="C300" s="120"/>
      <c r="F300" s="108" t="str">
        <f t="shared" si="4"/>
        <v>1016120</v>
      </c>
      <c r="G300" s="232">
        <v>1000</v>
      </c>
      <c r="H300" s="232">
        <v>1016</v>
      </c>
      <c r="I300" s="232">
        <v>120</v>
      </c>
      <c r="J300" s="232">
        <v>1277</v>
      </c>
      <c r="K300" s="235">
        <v>1525</v>
      </c>
      <c r="L300" s="458">
        <v>2500</v>
      </c>
      <c r="M300" s="458">
        <v>3000</v>
      </c>
      <c r="N300" s="458">
        <v>5000</v>
      </c>
      <c r="T300" s="115"/>
      <c r="V300" s="124"/>
      <c r="W300" s="124"/>
      <c r="X300" s="124"/>
      <c r="Y300" s="124"/>
      <c r="Z300" s="125"/>
      <c r="AA300" s="125"/>
    </row>
    <row r="301" spans="2:27" s="114" customFormat="1" hidden="1" x14ac:dyDescent="0.2">
      <c r="B301" s="117"/>
      <c r="C301" s="120"/>
      <c r="F301" s="108" t="str">
        <f t="shared" si="4"/>
        <v>12140</v>
      </c>
      <c r="G301" s="232">
        <v>8</v>
      </c>
      <c r="H301" s="232">
        <v>12</v>
      </c>
      <c r="I301" s="232">
        <v>140</v>
      </c>
      <c r="J301" s="232">
        <v>304</v>
      </c>
      <c r="K301" s="235">
        <v>200</v>
      </c>
      <c r="L301" s="458">
        <v>200</v>
      </c>
      <c r="M301" s="458">
        <v>200</v>
      </c>
      <c r="N301" s="458">
        <v>200</v>
      </c>
      <c r="T301" s="115"/>
      <c r="V301" s="124"/>
      <c r="W301" s="124"/>
      <c r="X301" s="124"/>
      <c r="Y301" s="124"/>
      <c r="Z301" s="125"/>
      <c r="AA301" s="125"/>
    </row>
    <row r="302" spans="2:27" s="114" customFormat="1" hidden="1" x14ac:dyDescent="0.2">
      <c r="B302" s="117"/>
      <c r="C302" s="120"/>
      <c r="F302" s="108" t="str">
        <f t="shared" si="4"/>
        <v>15140</v>
      </c>
      <c r="G302" s="232">
        <v>8</v>
      </c>
      <c r="H302" s="232">
        <v>15</v>
      </c>
      <c r="I302" s="232">
        <v>140</v>
      </c>
      <c r="J302" s="232">
        <v>310</v>
      </c>
      <c r="K302" s="235">
        <v>205</v>
      </c>
      <c r="L302" s="458">
        <v>205</v>
      </c>
      <c r="M302" s="458">
        <v>205</v>
      </c>
      <c r="N302" s="458">
        <v>205</v>
      </c>
      <c r="T302" s="115"/>
      <c r="V302" s="124"/>
      <c r="W302" s="124"/>
      <c r="X302" s="124"/>
      <c r="Y302" s="124"/>
      <c r="Z302" s="125"/>
      <c r="AA302" s="125"/>
    </row>
    <row r="303" spans="2:27" s="114" customFormat="1" hidden="1" x14ac:dyDescent="0.2">
      <c r="B303" s="117"/>
      <c r="C303" s="120"/>
      <c r="F303" s="108" t="str">
        <f t="shared" si="4"/>
        <v>18140</v>
      </c>
      <c r="G303" s="232">
        <v>10</v>
      </c>
      <c r="H303" s="232">
        <v>18</v>
      </c>
      <c r="I303" s="232">
        <v>140</v>
      </c>
      <c r="J303" s="232">
        <v>318</v>
      </c>
      <c r="K303" s="235">
        <v>210</v>
      </c>
      <c r="L303" s="458">
        <v>210</v>
      </c>
      <c r="M303" s="458">
        <v>210</v>
      </c>
      <c r="N303" s="458">
        <v>210</v>
      </c>
      <c r="T303" s="115"/>
      <c r="V303" s="124"/>
      <c r="W303" s="124"/>
      <c r="X303" s="124"/>
      <c r="Y303" s="124"/>
      <c r="Z303" s="125"/>
      <c r="AA303" s="125"/>
    </row>
    <row r="304" spans="2:27" s="114" customFormat="1" hidden="1" x14ac:dyDescent="0.2">
      <c r="B304" s="117"/>
      <c r="C304" s="120"/>
      <c r="F304" s="108" t="str">
        <f t="shared" si="4"/>
        <v>22140</v>
      </c>
      <c r="G304" s="232">
        <v>15</v>
      </c>
      <c r="H304" s="232">
        <v>22</v>
      </c>
      <c r="I304" s="232">
        <v>140</v>
      </c>
      <c r="J304" s="232">
        <v>318</v>
      </c>
      <c r="K304" s="235">
        <v>210</v>
      </c>
      <c r="L304" s="458">
        <v>210</v>
      </c>
      <c r="M304" s="458">
        <v>210</v>
      </c>
      <c r="N304" s="458">
        <v>210</v>
      </c>
      <c r="T304" s="115"/>
      <c r="V304" s="124"/>
      <c r="W304" s="124"/>
      <c r="X304" s="124"/>
      <c r="Y304" s="124"/>
      <c r="Z304" s="125"/>
      <c r="AA304" s="125"/>
    </row>
    <row r="305" spans="2:27" s="114" customFormat="1" hidden="1" x14ac:dyDescent="0.2">
      <c r="B305" s="117"/>
      <c r="C305" s="120"/>
      <c r="F305" s="108" t="str">
        <f t="shared" si="4"/>
        <v>28140</v>
      </c>
      <c r="G305" s="232">
        <v>20</v>
      </c>
      <c r="H305" s="232">
        <v>28</v>
      </c>
      <c r="I305" s="232">
        <v>140</v>
      </c>
      <c r="J305" s="232">
        <v>332</v>
      </c>
      <c r="K305" s="235">
        <v>210</v>
      </c>
      <c r="L305" s="458">
        <v>210</v>
      </c>
      <c r="M305" s="458">
        <v>210</v>
      </c>
      <c r="N305" s="458">
        <v>210</v>
      </c>
      <c r="T305" s="115"/>
      <c r="V305" s="124"/>
      <c r="W305" s="124"/>
      <c r="X305" s="124"/>
      <c r="Y305" s="124"/>
      <c r="Z305" s="125"/>
      <c r="AA305" s="125"/>
    </row>
    <row r="306" spans="2:27" s="114" customFormat="1" hidden="1" x14ac:dyDescent="0.2">
      <c r="B306" s="117"/>
      <c r="C306" s="120"/>
      <c r="F306" s="108" t="str">
        <f t="shared" si="4"/>
        <v>35140</v>
      </c>
      <c r="G306" s="232">
        <v>25</v>
      </c>
      <c r="H306" s="232">
        <v>35</v>
      </c>
      <c r="I306" s="232">
        <v>140</v>
      </c>
      <c r="J306" s="232">
        <v>332</v>
      </c>
      <c r="K306" s="235">
        <v>210</v>
      </c>
      <c r="L306" s="458">
        <v>210</v>
      </c>
      <c r="M306" s="458">
        <v>210</v>
      </c>
      <c r="N306" s="458">
        <v>210</v>
      </c>
      <c r="T306" s="115"/>
      <c r="V306" s="124"/>
      <c r="W306" s="124"/>
      <c r="X306" s="124"/>
      <c r="Y306" s="124"/>
      <c r="Z306" s="125"/>
      <c r="AA306" s="125"/>
    </row>
    <row r="307" spans="2:27" s="114" customFormat="1" hidden="1" x14ac:dyDescent="0.2">
      <c r="B307" s="117"/>
      <c r="C307" s="120"/>
      <c r="F307" s="108" t="str">
        <f t="shared" si="4"/>
        <v>42140</v>
      </c>
      <c r="G307" s="232">
        <v>32</v>
      </c>
      <c r="H307" s="232">
        <v>42</v>
      </c>
      <c r="I307" s="232">
        <v>140</v>
      </c>
      <c r="J307" s="232">
        <v>345</v>
      </c>
      <c r="K307" s="235">
        <v>230</v>
      </c>
      <c r="L307" s="458">
        <v>230</v>
      </c>
      <c r="M307" s="458">
        <v>230</v>
      </c>
      <c r="N307" s="458">
        <v>230</v>
      </c>
      <c r="T307" s="115"/>
      <c r="V307" s="124"/>
      <c r="W307" s="124"/>
      <c r="X307" s="124"/>
      <c r="Y307" s="124"/>
      <c r="Z307" s="125"/>
      <c r="AA307" s="125"/>
    </row>
    <row r="308" spans="2:27" s="114" customFormat="1" hidden="1" x14ac:dyDescent="0.2">
      <c r="B308" s="117"/>
      <c r="C308" s="120"/>
      <c r="F308" s="108" t="str">
        <f t="shared" si="4"/>
        <v>48140</v>
      </c>
      <c r="G308" s="232">
        <v>40</v>
      </c>
      <c r="H308" s="232">
        <v>48</v>
      </c>
      <c r="I308" s="232">
        <v>140</v>
      </c>
      <c r="J308" s="232">
        <v>345</v>
      </c>
      <c r="K308" s="235">
        <v>230</v>
      </c>
      <c r="L308" s="458">
        <v>230</v>
      </c>
      <c r="M308" s="458">
        <v>230</v>
      </c>
      <c r="N308" s="458">
        <v>230</v>
      </c>
      <c r="T308" s="115"/>
      <c r="V308" s="124"/>
      <c r="W308" s="124"/>
      <c r="X308" s="124"/>
      <c r="Y308" s="124"/>
      <c r="Z308" s="125"/>
      <c r="AA308" s="125"/>
    </row>
    <row r="309" spans="2:27" s="114" customFormat="1" hidden="1" x14ac:dyDescent="0.2">
      <c r="B309" s="117"/>
      <c r="C309" s="120"/>
      <c r="F309" s="108" t="str">
        <f t="shared" si="4"/>
        <v>54140</v>
      </c>
      <c r="G309" s="232">
        <v>40</v>
      </c>
      <c r="H309" s="232">
        <v>54</v>
      </c>
      <c r="I309" s="232">
        <v>140</v>
      </c>
      <c r="J309" s="232">
        <v>358</v>
      </c>
      <c r="K309" s="235">
        <v>240</v>
      </c>
      <c r="L309" s="458">
        <v>240</v>
      </c>
      <c r="M309" s="458">
        <v>240</v>
      </c>
      <c r="N309" s="458">
        <v>240</v>
      </c>
      <c r="T309" s="115"/>
      <c r="V309" s="124"/>
      <c r="W309" s="124"/>
      <c r="X309" s="124"/>
      <c r="Y309" s="124"/>
      <c r="Z309" s="125"/>
      <c r="AA309" s="125"/>
    </row>
    <row r="310" spans="2:27" s="114" customFormat="1" hidden="1" x14ac:dyDescent="0.2">
      <c r="B310" s="117"/>
      <c r="C310" s="120"/>
      <c r="F310" s="108" t="str">
        <f t="shared" si="4"/>
        <v>60140</v>
      </c>
      <c r="G310" s="232">
        <v>50</v>
      </c>
      <c r="H310" s="232">
        <v>60</v>
      </c>
      <c r="I310" s="232">
        <v>140</v>
      </c>
      <c r="J310" s="232">
        <v>358</v>
      </c>
      <c r="K310" s="235">
        <v>240</v>
      </c>
      <c r="L310" s="458">
        <v>240</v>
      </c>
      <c r="M310" s="458">
        <v>240</v>
      </c>
      <c r="N310" s="458">
        <v>250</v>
      </c>
      <c r="T310" s="115"/>
      <c r="V310" s="124"/>
      <c r="W310" s="124"/>
      <c r="X310" s="124"/>
      <c r="Y310" s="124"/>
      <c r="Z310" s="125"/>
      <c r="AA310" s="125"/>
    </row>
    <row r="311" spans="2:27" s="114" customFormat="1" hidden="1" x14ac:dyDescent="0.2">
      <c r="B311" s="117"/>
      <c r="C311" s="120"/>
      <c r="F311" s="108" t="str">
        <f t="shared" si="4"/>
        <v>64140</v>
      </c>
      <c r="G311" s="232">
        <v>50</v>
      </c>
      <c r="H311" s="232">
        <v>64</v>
      </c>
      <c r="I311" s="232">
        <v>140</v>
      </c>
      <c r="J311" s="232">
        <v>358</v>
      </c>
      <c r="K311" s="235">
        <v>240</v>
      </c>
      <c r="L311" s="458">
        <v>240</v>
      </c>
      <c r="M311" s="458">
        <v>240</v>
      </c>
      <c r="N311" s="458">
        <v>250</v>
      </c>
      <c r="T311" s="115"/>
      <c r="V311" s="124"/>
      <c r="W311" s="124"/>
      <c r="X311" s="124"/>
      <c r="Y311" s="124"/>
      <c r="Z311" s="125"/>
      <c r="AA311" s="125"/>
    </row>
    <row r="312" spans="2:27" s="114" customFormat="1" hidden="1" x14ac:dyDescent="0.2">
      <c r="B312" s="117"/>
      <c r="C312" s="120"/>
      <c r="F312" s="108" t="str">
        <f t="shared" si="4"/>
        <v>70140</v>
      </c>
      <c r="G312" s="232">
        <v>50</v>
      </c>
      <c r="H312" s="232">
        <v>70</v>
      </c>
      <c r="I312" s="232">
        <v>140</v>
      </c>
      <c r="J312" s="232">
        <v>371</v>
      </c>
      <c r="K312" s="235">
        <v>250</v>
      </c>
      <c r="L312" s="458">
        <v>250</v>
      </c>
      <c r="M312" s="458">
        <v>250</v>
      </c>
      <c r="N312" s="458">
        <v>250</v>
      </c>
      <c r="T312" s="115"/>
      <c r="V312" s="124"/>
      <c r="W312" s="124"/>
      <c r="X312" s="124"/>
      <c r="Y312" s="124"/>
      <c r="Z312" s="125"/>
      <c r="AA312" s="125"/>
    </row>
    <row r="313" spans="2:27" s="114" customFormat="1" hidden="1" x14ac:dyDescent="0.2">
      <c r="B313" s="117"/>
      <c r="C313" s="120"/>
      <c r="F313" s="108" t="str">
        <f t="shared" si="4"/>
        <v>76140</v>
      </c>
      <c r="G313" s="232">
        <v>65</v>
      </c>
      <c r="H313" s="232">
        <v>76</v>
      </c>
      <c r="I313" s="232">
        <v>140</v>
      </c>
      <c r="J313" s="232">
        <v>371</v>
      </c>
      <c r="K313" s="235">
        <v>250</v>
      </c>
      <c r="L313" s="458">
        <v>250</v>
      </c>
      <c r="M313" s="458">
        <v>250</v>
      </c>
      <c r="N313" s="458">
        <v>325</v>
      </c>
      <c r="T313" s="115"/>
      <c r="V313" s="124"/>
      <c r="W313" s="124"/>
      <c r="X313" s="124"/>
      <c r="Y313" s="124"/>
      <c r="Z313" s="125"/>
      <c r="AA313" s="125"/>
    </row>
    <row r="314" spans="2:27" s="114" customFormat="1" hidden="1" x14ac:dyDescent="0.2">
      <c r="B314" s="117"/>
      <c r="C314" s="120"/>
      <c r="F314" s="108" t="str">
        <f t="shared" si="4"/>
        <v>89140</v>
      </c>
      <c r="G314" s="232">
        <v>80</v>
      </c>
      <c r="H314" s="232">
        <v>89</v>
      </c>
      <c r="I314" s="232">
        <v>140</v>
      </c>
      <c r="J314" s="232">
        <v>385</v>
      </c>
      <c r="K314" s="235">
        <v>250</v>
      </c>
      <c r="L314" s="458">
        <v>250</v>
      </c>
      <c r="M314" s="458">
        <v>250</v>
      </c>
      <c r="N314" s="458">
        <v>400</v>
      </c>
      <c r="T314" s="115"/>
      <c r="V314" s="124"/>
      <c r="W314" s="124"/>
      <c r="X314" s="124"/>
      <c r="Y314" s="124"/>
      <c r="Z314" s="125"/>
      <c r="AA314" s="125"/>
    </row>
    <row r="315" spans="2:27" s="114" customFormat="1" hidden="1" x14ac:dyDescent="0.2">
      <c r="B315" s="117"/>
      <c r="C315" s="120"/>
      <c r="F315" s="108" t="str">
        <f t="shared" si="4"/>
        <v>102140</v>
      </c>
      <c r="G315" s="232">
        <v>80</v>
      </c>
      <c r="H315" s="232">
        <v>102</v>
      </c>
      <c r="I315" s="232">
        <v>140</v>
      </c>
      <c r="J315" s="232">
        <v>396</v>
      </c>
      <c r="K315" s="235">
        <v>255</v>
      </c>
      <c r="L315" s="458">
        <v>255</v>
      </c>
      <c r="M315" s="458">
        <v>255</v>
      </c>
      <c r="N315" s="458">
        <v>400</v>
      </c>
      <c r="T315" s="115"/>
      <c r="V315" s="124"/>
      <c r="W315" s="124"/>
      <c r="X315" s="124"/>
      <c r="Y315" s="124"/>
      <c r="Z315" s="125"/>
      <c r="AA315" s="125"/>
    </row>
    <row r="316" spans="2:27" s="114" customFormat="1" hidden="1" x14ac:dyDescent="0.2">
      <c r="B316" s="117"/>
      <c r="C316" s="120"/>
      <c r="F316" s="108" t="str">
        <f t="shared" si="4"/>
        <v>114140</v>
      </c>
      <c r="G316" s="232">
        <v>100</v>
      </c>
      <c r="H316" s="232">
        <v>114</v>
      </c>
      <c r="I316" s="232">
        <v>140</v>
      </c>
      <c r="J316" s="232">
        <v>411</v>
      </c>
      <c r="K316" s="235">
        <v>260</v>
      </c>
      <c r="L316" s="458">
        <v>260</v>
      </c>
      <c r="M316" s="458">
        <v>300</v>
      </c>
      <c r="N316" s="458">
        <v>500</v>
      </c>
      <c r="T316" s="115"/>
      <c r="V316" s="124"/>
      <c r="W316" s="124"/>
      <c r="X316" s="124"/>
      <c r="Y316" s="124"/>
      <c r="Z316" s="125"/>
      <c r="AA316" s="125"/>
    </row>
    <row r="317" spans="2:27" s="114" customFormat="1" hidden="1" x14ac:dyDescent="0.2">
      <c r="B317" s="117"/>
      <c r="C317" s="120"/>
      <c r="F317" s="108" t="str">
        <f t="shared" si="4"/>
        <v>127140</v>
      </c>
      <c r="G317" s="232">
        <v>100</v>
      </c>
      <c r="H317" s="232">
        <v>127</v>
      </c>
      <c r="I317" s="232">
        <v>140</v>
      </c>
      <c r="J317" s="232">
        <v>424</v>
      </c>
      <c r="K317" s="235">
        <v>270</v>
      </c>
      <c r="L317" s="458">
        <v>270</v>
      </c>
      <c r="M317" s="458">
        <v>300</v>
      </c>
      <c r="N317" s="458">
        <v>500</v>
      </c>
      <c r="T317" s="115"/>
      <c r="V317" s="124"/>
      <c r="W317" s="124"/>
      <c r="X317" s="124"/>
      <c r="Y317" s="124"/>
      <c r="Z317" s="125"/>
      <c r="AA317" s="125"/>
    </row>
    <row r="318" spans="2:27" s="114" customFormat="1" hidden="1" x14ac:dyDescent="0.2">
      <c r="B318" s="117"/>
      <c r="C318" s="120"/>
      <c r="F318" s="108" t="str">
        <f t="shared" si="4"/>
        <v>140140</v>
      </c>
      <c r="G318" s="232">
        <v>125</v>
      </c>
      <c r="H318" s="232">
        <v>140</v>
      </c>
      <c r="I318" s="232">
        <v>140</v>
      </c>
      <c r="J318" s="232">
        <v>436</v>
      </c>
      <c r="K318" s="235">
        <v>280</v>
      </c>
      <c r="L318" s="458">
        <v>312.5</v>
      </c>
      <c r="M318" s="458">
        <v>375</v>
      </c>
      <c r="N318" s="458">
        <v>625</v>
      </c>
      <c r="T318" s="115"/>
      <c r="V318" s="124"/>
      <c r="W318" s="124"/>
      <c r="X318" s="124"/>
      <c r="Y318" s="124"/>
      <c r="Z318" s="125"/>
      <c r="AA318" s="125"/>
    </row>
    <row r="319" spans="2:27" s="114" customFormat="1" hidden="1" x14ac:dyDescent="0.2">
      <c r="B319" s="117"/>
      <c r="C319" s="120"/>
      <c r="F319" s="108" t="str">
        <f t="shared" si="4"/>
        <v>168140</v>
      </c>
      <c r="G319" s="232">
        <v>150</v>
      </c>
      <c r="H319" s="232">
        <v>168</v>
      </c>
      <c r="I319" s="232">
        <v>140</v>
      </c>
      <c r="J319" s="232">
        <v>464</v>
      </c>
      <c r="K319" s="235">
        <v>280</v>
      </c>
      <c r="L319" s="458">
        <v>375</v>
      </c>
      <c r="M319" s="458">
        <v>450</v>
      </c>
      <c r="N319" s="458">
        <v>750</v>
      </c>
      <c r="T319" s="115"/>
      <c r="V319" s="124"/>
      <c r="W319" s="124"/>
      <c r="X319" s="124"/>
      <c r="Y319" s="124"/>
      <c r="Z319" s="125"/>
      <c r="AA319" s="125"/>
    </row>
    <row r="320" spans="2:27" s="114" customFormat="1" hidden="1" x14ac:dyDescent="0.2">
      <c r="B320" s="117"/>
      <c r="C320" s="120"/>
      <c r="F320" s="108" t="str">
        <f t="shared" si="4"/>
        <v>178140</v>
      </c>
      <c r="G320" s="232">
        <v>150</v>
      </c>
      <c r="H320" s="232">
        <v>178</v>
      </c>
      <c r="I320" s="232">
        <v>140</v>
      </c>
      <c r="J320" s="232">
        <v>478</v>
      </c>
      <c r="K320" s="235">
        <v>305</v>
      </c>
      <c r="L320" s="458">
        <v>375</v>
      </c>
      <c r="M320" s="458">
        <v>450</v>
      </c>
      <c r="N320" s="458">
        <v>750</v>
      </c>
      <c r="T320" s="115"/>
      <c r="V320" s="124"/>
      <c r="W320" s="124"/>
      <c r="X320" s="124"/>
      <c r="Y320" s="124"/>
      <c r="Z320" s="125"/>
      <c r="AA320" s="125"/>
    </row>
    <row r="321" spans="2:27" s="114" customFormat="1" hidden="1" x14ac:dyDescent="0.2">
      <c r="B321" s="117"/>
      <c r="C321" s="120"/>
      <c r="F321" s="108" t="str">
        <f t="shared" si="4"/>
        <v>219140</v>
      </c>
      <c r="G321" s="232">
        <v>200</v>
      </c>
      <c r="H321" s="232">
        <v>219</v>
      </c>
      <c r="I321" s="232">
        <v>140</v>
      </c>
      <c r="J321" s="232">
        <v>517</v>
      </c>
      <c r="K321" s="235">
        <v>310</v>
      </c>
      <c r="L321" s="458">
        <v>500</v>
      </c>
      <c r="M321" s="458">
        <v>600</v>
      </c>
      <c r="N321" s="458">
        <v>1000</v>
      </c>
      <c r="T321" s="115"/>
      <c r="V321" s="124"/>
      <c r="W321" s="124"/>
      <c r="X321" s="124"/>
      <c r="Y321" s="124"/>
      <c r="Z321" s="125"/>
      <c r="AA321" s="125"/>
    </row>
    <row r="322" spans="2:27" s="114" customFormat="1" hidden="1" x14ac:dyDescent="0.2">
      <c r="B322" s="117"/>
      <c r="C322" s="120"/>
      <c r="F322" s="108" t="str">
        <f t="shared" si="4"/>
        <v>230140</v>
      </c>
      <c r="G322" s="232">
        <v>200</v>
      </c>
      <c r="H322" s="232">
        <v>230</v>
      </c>
      <c r="I322" s="232">
        <v>140</v>
      </c>
      <c r="J322" s="232">
        <v>530</v>
      </c>
      <c r="K322" s="235">
        <v>345</v>
      </c>
      <c r="L322" s="458">
        <v>500</v>
      </c>
      <c r="M322" s="458">
        <v>600</v>
      </c>
      <c r="N322" s="458">
        <v>1000</v>
      </c>
      <c r="T322" s="115"/>
      <c r="V322" s="124"/>
      <c r="W322" s="124"/>
      <c r="X322" s="124"/>
      <c r="Y322" s="124"/>
      <c r="Z322" s="125"/>
      <c r="AA322" s="125"/>
    </row>
    <row r="323" spans="2:27" s="114" customFormat="1" hidden="1" x14ac:dyDescent="0.2">
      <c r="B323" s="117"/>
      <c r="C323" s="120"/>
      <c r="F323" s="108" t="str">
        <f t="shared" ref="F323:F386" si="5">CONCATENATE(H323,I323)</f>
        <v>273140</v>
      </c>
      <c r="G323" s="232">
        <v>250</v>
      </c>
      <c r="H323" s="232">
        <v>273</v>
      </c>
      <c r="I323" s="232">
        <v>140</v>
      </c>
      <c r="J323" s="232">
        <v>568</v>
      </c>
      <c r="K323" s="235">
        <v>381</v>
      </c>
      <c r="L323" s="458">
        <v>625</v>
      </c>
      <c r="M323" s="458">
        <v>750</v>
      </c>
      <c r="N323" s="458">
        <v>1250</v>
      </c>
      <c r="T323" s="115"/>
      <c r="V323" s="124"/>
      <c r="W323" s="124"/>
      <c r="X323" s="124"/>
      <c r="Y323" s="124"/>
      <c r="Z323" s="125"/>
      <c r="AA323" s="125"/>
    </row>
    <row r="324" spans="2:27" s="114" customFormat="1" hidden="1" x14ac:dyDescent="0.2">
      <c r="B324" s="117"/>
      <c r="C324" s="120"/>
      <c r="F324" s="108" t="str">
        <f t="shared" si="5"/>
        <v>289140</v>
      </c>
      <c r="G324" s="232">
        <v>250</v>
      </c>
      <c r="H324" s="232">
        <v>289</v>
      </c>
      <c r="I324" s="232">
        <v>140</v>
      </c>
      <c r="J324" s="232">
        <v>582</v>
      </c>
      <c r="K324" s="235">
        <v>433</v>
      </c>
      <c r="L324" s="458">
        <v>625</v>
      </c>
      <c r="M324" s="458">
        <v>750</v>
      </c>
      <c r="N324" s="458">
        <v>1250</v>
      </c>
      <c r="T324" s="115"/>
      <c r="V324" s="124"/>
      <c r="W324" s="124"/>
      <c r="X324" s="124"/>
      <c r="Y324" s="124"/>
      <c r="Z324" s="125"/>
      <c r="AA324" s="125"/>
    </row>
    <row r="325" spans="2:27" s="114" customFormat="1" hidden="1" x14ac:dyDescent="0.2">
      <c r="B325" s="117"/>
      <c r="C325" s="120"/>
      <c r="F325" s="108" t="str">
        <f t="shared" si="5"/>
        <v>324140</v>
      </c>
      <c r="G325" s="232">
        <v>300</v>
      </c>
      <c r="H325" s="232">
        <v>324</v>
      </c>
      <c r="I325" s="232">
        <v>140</v>
      </c>
      <c r="J325" s="232">
        <v>622</v>
      </c>
      <c r="K325" s="235">
        <v>457</v>
      </c>
      <c r="L325" s="458">
        <v>750</v>
      </c>
      <c r="M325" s="458">
        <v>900</v>
      </c>
      <c r="N325" s="458">
        <v>1500</v>
      </c>
      <c r="T325" s="115"/>
      <c r="V325" s="124"/>
      <c r="W325" s="124"/>
      <c r="X325" s="124"/>
      <c r="Y325" s="124"/>
      <c r="Z325" s="125"/>
      <c r="AA325" s="125"/>
    </row>
    <row r="326" spans="2:27" s="114" customFormat="1" hidden="1" x14ac:dyDescent="0.2">
      <c r="B326" s="117"/>
      <c r="C326" s="120"/>
      <c r="F326" s="108" t="str">
        <f t="shared" si="5"/>
        <v>356140</v>
      </c>
      <c r="G326" s="232">
        <v>350</v>
      </c>
      <c r="H326" s="232">
        <v>356</v>
      </c>
      <c r="I326" s="232">
        <v>140</v>
      </c>
      <c r="J326" s="232">
        <v>647</v>
      </c>
      <c r="K326" s="235">
        <v>533</v>
      </c>
      <c r="L326" s="458">
        <v>875</v>
      </c>
      <c r="M326" s="458">
        <v>1050</v>
      </c>
      <c r="N326" s="458">
        <v>1750</v>
      </c>
      <c r="T326" s="115"/>
      <c r="V326" s="124"/>
      <c r="W326" s="124"/>
      <c r="X326" s="124"/>
      <c r="Y326" s="124"/>
      <c r="Z326" s="125"/>
      <c r="AA326" s="125"/>
    </row>
    <row r="327" spans="2:27" s="114" customFormat="1" hidden="1" x14ac:dyDescent="0.2">
      <c r="B327" s="117"/>
      <c r="C327" s="120"/>
      <c r="F327" s="108" t="str">
        <f t="shared" si="5"/>
        <v>356140</v>
      </c>
      <c r="G327" s="232">
        <v>350</v>
      </c>
      <c r="H327" s="232">
        <v>356</v>
      </c>
      <c r="I327" s="232">
        <v>140</v>
      </c>
      <c r="J327" s="232">
        <v>647</v>
      </c>
      <c r="K327" s="235">
        <v>533</v>
      </c>
      <c r="L327" s="458">
        <v>875</v>
      </c>
      <c r="M327" s="458">
        <v>1050</v>
      </c>
      <c r="N327" s="458">
        <v>1750</v>
      </c>
      <c r="T327" s="115"/>
      <c r="V327" s="124"/>
      <c r="W327" s="124"/>
      <c r="X327" s="124"/>
      <c r="Y327" s="124"/>
      <c r="Z327" s="125"/>
      <c r="AA327" s="125"/>
    </row>
    <row r="328" spans="2:27" s="114" customFormat="1" hidden="1" x14ac:dyDescent="0.2">
      <c r="B328" s="117"/>
      <c r="C328" s="120"/>
      <c r="F328" s="108" t="str">
        <f t="shared" si="5"/>
        <v>371140</v>
      </c>
      <c r="G328" s="232">
        <v>350</v>
      </c>
      <c r="H328" s="232">
        <v>371</v>
      </c>
      <c r="I328" s="232">
        <v>140</v>
      </c>
      <c r="J328" s="232">
        <v>661</v>
      </c>
      <c r="K328" s="235">
        <v>533</v>
      </c>
      <c r="L328" s="458">
        <v>875</v>
      </c>
      <c r="M328" s="458">
        <v>1050</v>
      </c>
      <c r="N328" s="458">
        <v>1750</v>
      </c>
      <c r="T328" s="115"/>
      <c r="V328" s="124"/>
      <c r="W328" s="124"/>
      <c r="X328" s="124"/>
      <c r="Y328" s="124"/>
      <c r="Z328" s="125"/>
      <c r="AA328" s="125"/>
    </row>
    <row r="329" spans="2:27" s="114" customFormat="1" hidden="1" x14ac:dyDescent="0.2">
      <c r="B329" s="117"/>
      <c r="C329" s="120"/>
      <c r="F329" s="108" t="str">
        <f t="shared" si="5"/>
        <v>406140</v>
      </c>
      <c r="G329" s="232">
        <v>400</v>
      </c>
      <c r="H329" s="232">
        <v>406</v>
      </c>
      <c r="I329" s="232">
        <v>140</v>
      </c>
      <c r="J329" s="232">
        <v>702</v>
      </c>
      <c r="K329" s="235">
        <v>610</v>
      </c>
      <c r="L329" s="458">
        <v>1000</v>
      </c>
      <c r="M329" s="458">
        <v>1200</v>
      </c>
      <c r="N329" s="458">
        <v>2000</v>
      </c>
      <c r="T329" s="115"/>
      <c r="V329" s="124"/>
      <c r="W329" s="124"/>
      <c r="X329" s="124"/>
      <c r="Y329" s="124"/>
      <c r="Z329" s="125"/>
      <c r="AA329" s="125"/>
    </row>
    <row r="330" spans="2:27" s="114" customFormat="1" hidden="1" x14ac:dyDescent="0.2">
      <c r="B330" s="117"/>
      <c r="C330" s="120"/>
      <c r="F330" s="108" t="str">
        <f t="shared" si="5"/>
        <v>426140</v>
      </c>
      <c r="G330" s="232">
        <v>400</v>
      </c>
      <c r="H330" s="232">
        <v>426</v>
      </c>
      <c r="I330" s="232">
        <v>140</v>
      </c>
      <c r="J330" s="232">
        <v>712</v>
      </c>
      <c r="K330" s="235">
        <v>610</v>
      </c>
      <c r="L330" s="458">
        <v>1000</v>
      </c>
      <c r="M330" s="458">
        <v>1200</v>
      </c>
      <c r="N330" s="458">
        <v>2000</v>
      </c>
      <c r="T330" s="115"/>
      <c r="V330" s="124"/>
      <c r="W330" s="124"/>
      <c r="X330" s="124"/>
      <c r="Y330" s="124"/>
      <c r="Z330" s="125"/>
      <c r="AA330" s="125"/>
    </row>
    <row r="331" spans="2:27" s="114" customFormat="1" hidden="1" x14ac:dyDescent="0.2">
      <c r="B331" s="117"/>
      <c r="C331" s="120"/>
      <c r="F331" s="108" t="str">
        <f t="shared" si="5"/>
        <v>508140</v>
      </c>
      <c r="G331" s="232">
        <v>500</v>
      </c>
      <c r="H331" s="232">
        <v>508</v>
      </c>
      <c r="I331" s="232">
        <v>140</v>
      </c>
      <c r="J331" s="232">
        <v>802</v>
      </c>
      <c r="K331" s="235">
        <v>762</v>
      </c>
      <c r="L331" s="458">
        <v>1250</v>
      </c>
      <c r="M331" s="458">
        <v>1500</v>
      </c>
      <c r="N331" s="458">
        <v>2500</v>
      </c>
      <c r="T331" s="115"/>
      <c r="V331" s="124"/>
      <c r="W331" s="124"/>
      <c r="X331" s="124"/>
      <c r="Y331" s="124"/>
      <c r="Z331" s="125"/>
      <c r="AA331" s="125"/>
    </row>
    <row r="332" spans="2:27" s="114" customFormat="1" hidden="1" x14ac:dyDescent="0.2">
      <c r="B332" s="117"/>
      <c r="C332" s="120"/>
      <c r="F332" s="108" t="str">
        <f t="shared" si="5"/>
        <v>533140</v>
      </c>
      <c r="G332" s="232">
        <v>500</v>
      </c>
      <c r="H332" s="232">
        <v>533</v>
      </c>
      <c r="I332" s="232">
        <v>140</v>
      </c>
      <c r="J332" s="232">
        <v>831</v>
      </c>
      <c r="K332" s="235">
        <v>762</v>
      </c>
      <c r="L332" s="458">
        <v>1250</v>
      </c>
      <c r="M332" s="458">
        <v>1500</v>
      </c>
      <c r="N332" s="458">
        <v>2500</v>
      </c>
      <c r="T332" s="115"/>
      <c r="V332" s="124"/>
      <c r="W332" s="124"/>
      <c r="X332" s="124"/>
      <c r="Y332" s="124"/>
      <c r="Z332" s="125"/>
      <c r="AA332" s="125"/>
    </row>
    <row r="333" spans="2:27" s="114" customFormat="1" hidden="1" x14ac:dyDescent="0.2">
      <c r="B333" s="117"/>
      <c r="C333" s="120"/>
      <c r="F333" s="108" t="str">
        <f t="shared" si="5"/>
        <v>612140</v>
      </c>
      <c r="G333" s="232">
        <v>600</v>
      </c>
      <c r="H333" s="232">
        <v>612</v>
      </c>
      <c r="I333" s="232">
        <v>140</v>
      </c>
      <c r="J333" s="232">
        <v>912</v>
      </c>
      <c r="K333" s="235">
        <v>914</v>
      </c>
      <c r="L333" s="458">
        <v>1500</v>
      </c>
      <c r="M333" s="458">
        <v>1800</v>
      </c>
      <c r="N333" s="458">
        <v>3000</v>
      </c>
      <c r="T333" s="115"/>
      <c r="V333" s="124"/>
      <c r="W333" s="124"/>
      <c r="X333" s="124"/>
      <c r="Y333" s="124"/>
      <c r="Z333" s="125"/>
      <c r="AA333" s="125"/>
    </row>
    <row r="334" spans="2:27" s="114" customFormat="1" hidden="1" x14ac:dyDescent="0.2">
      <c r="B334" s="117"/>
      <c r="C334" s="120"/>
      <c r="F334" s="108" t="str">
        <f t="shared" si="5"/>
        <v>630140</v>
      </c>
      <c r="G334" s="232">
        <v>600</v>
      </c>
      <c r="H334" s="232">
        <v>630</v>
      </c>
      <c r="I334" s="232">
        <v>140</v>
      </c>
      <c r="J334" s="232">
        <v>922</v>
      </c>
      <c r="K334" s="235">
        <v>914</v>
      </c>
      <c r="L334" s="458">
        <v>1500</v>
      </c>
      <c r="M334" s="458">
        <v>1800</v>
      </c>
      <c r="N334" s="458">
        <v>3000</v>
      </c>
      <c r="T334" s="115"/>
      <c r="V334" s="124"/>
      <c r="W334" s="124"/>
      <c r="X334" s="124"/>
      <c r="Y334" s="124"/>
      <c r="Z334" s="125"/>
      <c r="AA334" s="125"/>
    </row>
    <row r="335" spans="2:27" s="114" customFormat="1" hidden="1" x14ac:dyDescent="0.2">
      <c r="B335" s="117"/>
      <c r="C335" s="120"/>
      <c r="F335" s="108" t="str">
        <f t="shared" si="5"/>
        <v>714140</v>
      </c>
      <c r="G335" s="232">
        <v>700</v>
      </c>
      <c r="H335" s="232">
        <v>714</v>
      </c>
      <c r="I335" s="232">
        <v>140</v>
      </c>
      <c r="J335" s="232">
        <v>1012</v>
      </c>
      <c r="K335" s="235">
        <v>1070</v>
      </c>
      <c r="L335" s="458">
        <v>1750</v>
      </c>
      <c r="M335" s="458">
        <v>2100</v>
      </c>
      <c r="N335" s="458">
        <v>3500</v>
      </c>
      <c r="T335" s="115"/>
      <c r="V335" s="124"/>
      <c r="W335" s="124"/>
      <c r="X335" s="124"/>
      <c r="Y335" s="124"/>
      <c r="Z335" s="125"/>
      <c r="AA335" s="125"/>
    </row>
    <row r="336" spans="2:27" s="114" customFormat="1" hidden="1" x14ac:dyDescent="0.2">
      <c r="B336" s="117"/>
      <c r="C336" s="120"/>
      <c r="F336" s="108" t="str">
        <f t="shared" si="5"/>
        <v>813140</v>
      </c>
      <c r="G336" s="232">
        <v>800</v>
      </c>
      <c r="H336" s="232">
        <v>813</v>
      </c>
      <c r="I336" s="232">
        <v>140</v>
      </c>
      <c r="J336" s="232">
        <v>1107</v>
      </c>
      <c r="K336" s="235">
        <v>1220</v>
      </c>
      <c r="L336" s="458">
        <v>2000</v>
      </c>
      <c r="M336" s="458">
        <v>2400</v>
      </c>
      <c r="N336" s="458">
        <v>4000</v>
      </c>
      <c r="T336" s="115"/>
      <c r="V336" s="124"/>
      <c r="W336" s="124"/>
      <c r="X336" s="124"/>
      <c r="Y336" s="124"/>
      <c r="Z336" s="125"/>
      <c r="AA336" s="125"/>
    </row>
    <row r="337" spans="2:27" s="114" customFormat="1" hidden="1" x14ac:dyDescent="0.2">
      <c r="B337" s="117"/>
      <c r="C337" s="120"/>
      <c r="F337" s="108" t="str">
        <f t="shared" si="5"/>
        <v>914140</v>
      </c>
      <c r="G337" s="232">
        <v>900</v>
      </c>
      <c r="H337" s="232">
        <v>914</v>
      </c>
      <c r="I337" s="232">
        <v>140</v>
      </c>
      <c r="J337" s="232">
        <v>1212</v>
      </c>
      <c r="K337" s="235">
        <v>1370</v>
      </c>
      <c r="L337" s="458">
        <v>2250</v>
      </c>
      <c r="M337" s="458">
        <v>2700</v>
      </c>
      <c r="N337" s="458">
        <v>4500</v>
      </c>
      <c r="T337" s="115"/>
      <c r="V337" s="124"/>
      <c r="W337" s="124"/>
      <c r="X337" s="124"/>
      <c r="Y337" s="124"/>
      <c r="Z337" s="125"/>
      <c r="AA337" s="125"/>
    </row>
    <row r="338" spans="2:27" s="114" customFormat="1" hidden="1" x14ac:dyDescent="0.2">
      <c r="B338" s="117"/>
      <c r="C338" s="120"/>
      <c r="F338" s="108" t="str">
        <f t="shared" si="5"/>
        <v>1016140</v>
      </c>
      <c r="G338" s="232">
        <v>1000</v>
      </c>
      <c r="H338" s="232">
        <v>1016</v>
      </c>
      <c r="I338" s="232">
        <v>140</v>
      </c>
      <c r="J338" s="232">
        <v>1317</v>
      </c>
      <c r="K338" s="235">
        <v>1525</v>
      </c>
      <c r="L338" s="458">
        <v>2500</v>
      </c>
      <c r="M338" s="458">
        <v>3000</v>
      </c>
      <c r="N338" s="458">
        <v>5000</v>
      </c>
      <c r="T338" s="115"/>
      <c r="V338" s="124"/>
      <c r="W338" s="124"/>
      <c r="X338" s="124"/>
      <c r="Y338" s="124"/>
      <c r="Z338" s="125"/>
      <c r="AA338" s="125"/>
    </row>
    <row r="339" spans="2:27" s="114" customFormat="1" hidden="1" x14ac:dyDescent="0.2">
      <c r="B339" s="117"/>
      <c r="C339" s="120"/>
      <c r="F339" s="108" t="str">
        <f t="shared" si="5"/>
        <v>12160</v>
      </c>
      <c r="G339" s="232">
        <v>8</v>
      </c>
      <c r="H339" s="232">
        <v>12</v>
      </c>
      <c r="I339" s="232">
        <v>160</v>
      </c>
      <c r="J339" s="232">
        <v>345</v>
      </c>
      <c r="K339" s="235">
        <v>230</v>
      </c>
      <c r="L339" s="458">
        <v>230</v>
      </c>
      <c r="M339" s="458">
        <v>230</v>
      </c>
      <c r="N339" s="458">
        <v>230</v>
      </c>
      <c r="T339" s="115"/>
      <c r="V339" s="124"/>
      <c r="W339" s="124"/>
      <c r="X339" s="124"/>
      <c r="Y339" s="124"/>
      <c r="Z339" s="125"/>
      <c r="AA339" s="125"/>
    </row>
    <row r="340" spans="2:27" s="114" customFormat="1" hidden="1" x14ac:dyDescent="0.2">
      <c r="B340" s="117"/>
      <c r="C340" s="120"/>
      <c r="F340" s="108" t="str">
        <f t="shared" si="5"/>
        <v>15160</v>
      </c>
      <c r="G340" s="232">
        <v>8</v>
      </c>
      <c r="H340" s="232">
        <v>15</v>
      </c>
      <c r="I340" s="232">
        <v>160</v>
      </c>
      <c r="J340" s="232">
        <v>345</v>
      </c>
      <c r="K340" s="235">
        <v>230</v>
      </c>
      <c r="L340" s="458">
        <v>230</v>
      </c>
      <c r="M340" s="458">
        <v>230</v>
      </c>
      <c r="N340" s="458">
        <v>230</v>
      </c>
      <c r="T340" s="115"/>
      <c r="V340" s="124"/>
      <c r="W340" s="124"/>
      <c r="X340" s="124"/>
      <c r="Y340" s="124"/>
      <c r="Z340" s="125"/>
      <c r="AA340" s="125"/>
    </row>
    <row r="341" spans="2:27" s="114" customFormat="1" hidden="1" x14ac:dyDescent="0.2">
      <c r="B341" s="117"/>
      <c r="C341" s="120"/>
      <c r="F341" s="108" t="str">
        <f t="shared" si="5"/>
        <v>18160</v>
      </c>
      <c r="G341" s="232">
        <v>10</v>
      </c>
      <c r="H341" s="232">
        <v>18</v>
      </c>
      <c r="I341" s="232">
        <v>160</v>
      </c>
      <c r="J341" s="232">
        <v>358</v>
      </c>
      <c r="K341" s="235">
        <v>240</v>
      </c>
      <c r="L341" s="458">
        <v>240</v>
      </c>
      <c r="M341" s="458">
        <v>240</v>
      </c>
      <c r="N341" s="458">
        <v>240</v>
      </c>
      <c r="T341" s="115"/>
      <c r="V341" s="124"/>
      <c r="W341" s="124"/>
      <c r="X341" s="124"/>
      <c r="Y341" s="124"/>
      <c r="Z341" s="125"/>
      <c r="AA341" s="125"/>
    </row>
    <row r="342" spans="2:27" s="114" customFormat="1" hidden="1" x14ac:dyDescent="0.2">
      <c r="B342" s="117"/>
      <c r="C342" s="120"/>
      <c r="F342" s="108" t="str">
        <f t="shared" si="5"/>
        <v>22160</v>
      </c>
      <c r="G342" s="232">
        <v>15</v>
      </c>
      <c r="H342" s="232">
        <v>22</v>
      </c>
      <c r="I342" s="232">
        <v>160</v>
      </c>
      <c r="J342" s="232">
        <v>358</v>
      </c>
      <c r="K342" s="235">
        <v>240</v>
      </c>
      <c r="L342" s="458">
        <v>240</v>
      </c>
      <c r="M342" s="458">
        <v>240</v>
      </c>
      <c r="N342" s="458">
        <v>240</v>
      </c>
      <c r="T342" s="115"/>
      <c r="V342" s="124"/>
      <c r="W342" s="124"/>
      <c r="X342" s="124"/>
      <c r="Y342" s="124"/>
      <c r="Z342" s="125"/>
      <c r="AA342" s="125"/>
    </row>
    <row r="343" spans="2:27" s="114" customFormat="1" hidden="1" x14ac:dyDescent="0.2">
      <c r="B343" s="117"/>
      <c r="C343" s="120"/>
      <c r="F343" s="108" t="str">
        <f t="shared" si="5"/>
        <v>28160</v>
      </c>
      <c r="G343" s="232">
        <v>20</v>
      </c>
      <c r="H343" s="232">
        <v>28</v>
      </c>
      <c r="I343" s="232">
        <v>160</v>
      </c>
      <c r="J343" s="232">
        <v>371</v>
      </c>
      <c r="K343" s="235">
        <v>250</v>
      </c>
      <c r="L343" s="458">
        <v>250</v>
      </c>
      <c r="M343" s="458">
        <v>250</v>
      </c>
      <c r="N343" s="458">
        <v>250</v>
      </c>
      <c r="T343" s="115"/>
      <c r="V343" s="124"/>
      <c r="W343" s="124"/>
      <c r="X343" s="124"/>
      <c r="Y343" s="124"/>
      <c r="Z343" s="125"/>
      <c r="AA343" s="125"/>
    </row>
    <row r="344" spans="2:27" s="114" customFormat="1" hidden="1" x14ac:dyDescent="0.2">
      <c r="B344" s="117"/>
      <c r="C344" s="120"/>
      <c r="F344" s="108" t="str">
        <f t="shared" si="5"/>
        <v>35160</v>
      </c>
      <c r="G344" s="232">
        <v>25</v>
      </c>
      <c r="H344" s="232">
        <v>35</v>
      </c>
      <c r="I344" s="232">
        <v>160</v>
      </c>
      <c r="J344" s="232">
        <v>371</v>
      </c>
      <c r="K344" s="235">
        <v>250</v>
      </c>
      <c r="L344" s="458">
        <v>250</v>
      </c>
      <c r="M344" s="458">
        <v>250</v>
      </c>
      <c r="N344" s="458">
        <v>250</v>
      </c>
      <c r="T344" s="115"/>
      <c r="V344" s="124"/>
      <c r="W344" s="124"/>
      <c r="X344" s="124"/>
      <c r="Y344" s="124"/>
      <c r="Z344" s="125"/>
      <c r="AA344" s="125"/>
    </row>
    <row r="345" spans="2:27" s="114" customFormat="1" hidden="1" x14ac:dyDescent="0.2">
      <c r="B345" s="117"/>
      <c r="C345" s="120"/>
      <c r="F345" s="108" t="str">
        <f t="shared" si="5"/>
        <v>42160</v>
      </c>
      <c r="G345" s="232">
        <v>32</v>
      </c>
      <c r="H345" s="232">
        <v>42</v>
      </c>
      <c r="I345" s="232">
        <v>160</v>
      </c>
      <c r="J345" s="232">
        <v>385</v>
      </c>
      <c r="K345" s="235">
        <v>250</v>
      </c>
      <c r="L345" s="458">
        <v>250</v>
      </c>
      <c r="M345" s="458">
        <v>250</v>
      </c>
      <c r="N345" s="458">
        <v>250</v>
      </c>
      <c r="T345" s="115"/>
      <c r="V345" s="124"/>
      <c r="W345" s="124"/>
      <c r="X345" s="124"/>
      <c r="Y345" s="124"/>
      <c r="Z345" s="125"/>
      <c r="AA345" s="125"/>
    </row>
    <row r="346" spans="2:27" s="114" customFormat="1" hidden="1" x14ac:dyDescent="0.2">
      <c r="B346" s="117"/>
      <c r="C346" s="120"/>
      <c r="F346" s="108" t="str">
        <f t="shared" si="5"/>
        <v>48160</v>
      </c>
      <c r="G346" s="232">
        <v>40</v>
      </c>
      <c r="H346" s="232">
        <v>48</v>
      </c>
      <c r="I346" s="232">
        <v>160</v>
      </c>
      <c r="J346" s="232">
        <v>385</v>
      </c>
      <c r="K346" s="235">
        <v>250</v>
      </c>
      <c r="L346" s="458">
        <v>250</v>
      </c>
      <c r="M346" s="458">
        <v>250</v>
      </c>
      <c r="N346" s="458">
        <v>250</v>
      </c>
      <c r="T346" s="115"/>
      <c r="V346" s="124"/>
      <c r="W346" s="124"/>
      <c r="X346" s="124"/>
      <c r="Y346" s="124"/>
      <c r="Z346" s="125"/>
      <c r="AA346" s="125"/>
    </row>
    <row r="347" spans="2:27" s="114" customFormat="1" hidden="1" x14ac:dyDescent="0.2">
      <c r="B347" s="117"/>
      <c r="C347" s="120"/>
      <c r="F347" s="108" t="str">
        <f t="shared" si="5"/>
        <v>54160</v>
      </c>
      <c r="G347" s="232">
        <v>40</v>
      </c>
      <c r="H347" s="232">
        <v>54</v>
      </c>
      <c r="I347" s="232">
        <v>160</v>
      </c>
      <c r="J347" s="232">
        <v>396</v>
      </c>
      <c r="K347" s="235">
        <v>255</v>
      </c>
      <c r="L347" s="458">
        <v>255</v>
      </c>
      <c r="M347" s="458">
        <v>255</v>
      </c>
      <c r="N347" s="458">
        <v>255</v>
      </c>
      <c r="T347" s="115"/>
      <c r="V347" s="124"/>
      <c r="W347" s="124"/>
      <c r="X347" s="124"/>
      <c r="Y347" s="124"/>
      <c r="Z347" s="125"/>
      <c r="AA347" s="125"/>
    </row>
    <row r="348" spans="2:27" s="114" customFormat="1" hidden="1" x14ac:dyDescent="0.2">
      <c r="B348" s="117"/>
      <c r="C348" s="120"/>
      <c r="F348" s="108" t="str">
        <f t="shared" si="5"/>
        <v>60160</v>
      </c>
      <c r="G348" s="232">
        <v>50</v>
      </c>
      <c r="H348" s="232">
        <v>60</v>
      </c>
      <c r="I348" s="232">
        <v>160</v>
      </c>
      <c r="J348" s="232">
        <v>396</v>
      </c>
      <c r="K348" s="235">
        <v>255</v>
      </c>
      <c r="L348" s="458">
        <v>255</v>
      </c>
      <c r="M348" s="458">
        <v>25</v>
      </c>
      <c r="N348" s="458">
        <v>25</v>
      </c>
      <c r="T348" s="115"/>
      <c r="V348" s="124"/>
      <c r="W348" s="124"/>
      <c r="X348" s="124"/>
      <c r="Y348" s="124"/>
      <c r="Z348" s="125"/>
      <c r="AA348" s="125"/>
    </row>
    <row r="349" spans="2:27" s="114" customFormat="1" hidden="1" x14ac:dyDescent="0.2">
      <c r="B349" s="117"/>
      <c r="C349" s="120"/>
      <c r="F349" s="108" t="str">
        <f t="shared" si="5"/>
        <v>70160</v>
      </c>
      <c r="G349" s="232">
        <v>50</v>
      </c>
      <c r="H349" s="232">
        <v>70</v>
      </c>
      <c r="I349" s="232">
        <v>160</v>
      </c>
      <c r="J349" s="232">
        <v>411</v>
      </c>
      <c r="K349" s="235">
        <v>260</v>
      </c>
      <c r="L349" s="458">
        <v>260</v>
      </c>
      <c r="M349" s="458">
        <v>260</v>
      </c>
      <c r="N349" s="458">
        <v>260</v>
      </c>
      <c r="T349" s="115"/>
      <c r="V349" s="124"/>
      <c r="W349" s="124"/>
      <c r="X349" s="124"/>
      <c r="Y349" s="124"/>
      <c r="Z349" s="125"/>
      <c r="AA349" s="125"/>
    </row>
    <row r="350" spans="2:27" s="114" customFormat="1" hidden="1" x14ac:dyDescent="0.2">
      <c r="B350" s="117"/>
      <c r="C350" s="120"/>
      <c r="F350" s="108" t="str">
        <f t="shared" si="5"/>
        <v>76160</v>
      </c>
      <c r="G350" s="232">
        <v>65</v>
      </c>
      <c r="H350" s="232">
        <v>76</v>
      </c>
      <c r="I350" s="232">
        <v>160</v>
      </c>
      <c r="J350" s="232">
        <v>411</v>
      </c>
      <c r="K350" s="235">
        <v>260</v>
      </c>
      <c r="L350" s="458">
        <v>260</v>
      </c>
      <c r="M350" s="458">
        <v>260</v>
      </c>
      <c r="N350" s="458">
        <v>325</v>
      </c>
      <c r="T350" s="115"/>
      <c r="V350" s="124"/>
      <c r="W350" s="124"/>
      <c r="X350" s="124"/>
      <c r="Y350" s="124"/>
      <c r="Z350" s="125"/>
      <c r="AA350" s="125"/>
    </row>
    <row r="351" spans="2:27" s="114" customFormat="1" hidden="1" x14ac:dyDescent="0.2">
      <c r="B351" s="117"/>
      <c r="C351" s="120"/>
      <c r="F351" s="108" t="str">
        <f t="shared" si="5"/>
        <v>89160</v>
      </c>
      <c r="G351" s="232">
        <v>80</v>
      </c>
      <c r="H351" s="232">
        <v>89</v>
      </c>
      <c r="I351" s="232">
        <v>160</v>
      </c>
      <c r="J351" s="232">
        <v>424</v>
      </c>
      <c r="K351" s="235">
        <v>270</v>
      </c>
      <c r="L351" s="458">
        <v>270</v>
      </c>
      <c r="M351" s="458">
        <v>270</v>
      </c>
      <c r="N351" s="458">
        <v>400</v>
      </c>
      <c r="T351" s="115"/>
      <c r="V351" s="124"/>
      <c r="W351" s="124"/>
      <c r="X351" s="124"/>
      <c r="Y351" s="124"/>
      <c r="Z351" s="125"/>
      <c r="AA351" s="125"/>
    </row>
    <row r="352" spans="2:27" s="114" customFormat="1" hidden="1" x14ac:dyDescent="0.2">
      <c r="B352" s="117"/>
      <c r="C352" s="120"/>
      <c r="F352" s="108" t="str">
        <f t="shared" si="5"/>
        <v>102160</v>
      </c>
      <c r="G352" s="232">
        <v>80</v>
      </c>
      <c r="H352" s="232">
        <v>102</v>
      </c>
      <c r="I352" s="232">
        <v>160</v>
      </c>
      <c r="J352" s="232">
        <v>436</v>
      </c>
      <c r="K352" s="235">
        <v>270</v>
      </c>
      <c r="L352" s="458">
        <v>270</v>
      </c>
      <c r="M352" s="458">
        <v>270</v>
      </c>
      <c r="N352" s="458">
        <v>400</v>
      </c>
      <c r="T352" s="115"/>
      <c r="V352" s="124"/>
      <c r="W352" s="124"/>
      <c r="X352" s="124"/>
      <c r="Y352" s="124"/>
      <c r="Z352" s="125"/>
      <c r="AA352" s="125"/>
    </row>
    <row r="353" spans="2:27" s="114" customFormat="1" hidden="1" x14ac:dyDescent="0.2">
      <c r="B353" s="117"/>
      <c r="C353" s="120"/>
      <c r="F353" s="108" t="str">
        <f t="shared" si="5"/>
        <v>114160</v>
      </c>
      <c r="G353" s="232">
        <v>100</v>
      </c>
      <c r="H353" s="232">
        <v>114</v>
      </c>
      <c r="I353" s="232">
        <v>160</v>
      </c>
      <c r="J353" s="232">
        <v>451</v>
      </c>
      <c r="K353" s="235">
        <v>275</v>
      </c>
      <c r="L353" s="458">
        <v>275</v>
      </c>
      <c r="M353" s="458">
        <v>300</v>
      </c>
      <c r="N353" s="458">
        <v>500</v>
      </c>
      <c r="T353" s="115"/>
      <c r="V353" s="124"/>
      <c r="W353" s="124"/>
      <c r="X353" s="124"/>
      <c r="Y353" s="124"/>
      <c r="Z353" s="125"/>
      <c r="AA353" s="125"/>
    </row>
    <row r="354" spans="2:27" s="114" customFormat="1" hidden="1" x14ac:dyDescent="0.2">
      <c r="B354" s="117"/>
      <c r="C354" s="120"/>
      <c r="F354" s="108" t="str">
        <f t="shared" si="5"/>
        <v>127160</v>
      </c>
      <c r="G354" s="232">
        <v>100</v>
      </c>
      <c r="H354" s="232">
        <v>127</v>
      </c>
      <c r="I354" s="232">
        <v>160</v>
      </c>
      <c r="J354" s="232">
        <v>464</v>
      </c>
      <c r="K354" s="235">
        <v>280</v>
      </c>
      <c r="L354" s="458">
        <v>280</v>
      </c>
      <c r="M354" s="458">
        <v>300</v>
      </c>
      <c r="N354" s="458">
        <v>500</v>
      </c>
      <c r="T354" s="115"/>
      <c r="V354" s="124"/>
      <c r="W354" s="124"/>
      <c r="X354" s="124"/>
      <c r="Y354" s="124"/>
      <c r="Z354" s="125"/>
      <c r="AA354" s="125"/>
    </row>
    <row r="355" spans="2:27" s="114" customFormat="1" hidden="1" x14ac:dyDescent="0.2">
      <c r="B355" s="117"/>
      <c r="C355" s="120"/>
      <c r="F355" s="108" t="str">
        <f t="shared" si="5"/>
        <v>140160</v>
      </c>
      <c r="G355" s="232">
        <v>125</v>
      </c>
      <c r="H355" s="232">
        <v>140</v>
      </c>
      <c r="I355" s="232">
        <v>160</v>
      </c>
      <c r="J355" s="232">
        <v>478</v>
      </c>
      <c r="K355" s="235">
        <v>290</v>
      </c>
      <c r="L355" s="458">
        <v>312.5</v>
      </c>
      <c r="M355" s="458">
        <v>375</v>
      </c>
      <c r="N355" s="458">
        <v>625</v>
      </c>
      <c r="T355" s="115"/>
      <c r="V355" s="124"/>
      <c r="W355" s="124"/>
      <c r="X355" s="124"/>
      <c r="Y355" s="124"/>
      <c r="Z355" s="125"/>
      <c r="AA355" s="125"/>
    </row>
    <row r="356" spans="2:27" s="114" customFormat="1" hidden="1" x14ac:dyDescent="0.2">
      <c r="B356" s="117"/>
      <c r="C356" s="120"/>
      <c r="F356" s="108" t="str">
        <f t="shared" si="5"/>
        <v>168160</v>
      </c>
      <c r="G356" s="232">
        <v>150</v>
      </c>
      <c r="H356" s="232">
        <v>168</v>
      </c>
      <c r="I356" s="232">
        <v>160</v>
      </c>
      <c r="J356" s="232">
        <v>504</v>
      </c>
      <c r="K356" s="235">
        <v>300</v>
      </c>
      <c r="L356" s="458">
        <v>375</v>
      </c>
      <c r="M356" s="458">
        <v>450</v>
      </c>
      <c r="N356" s="458">
        <v>750</v>
      </c>
      <c r="T356" s="115"/>
      <c r="V356" s="124"/>
      <c r="W356" s="124"/>
      <c r="X356" s="124"/>
      <c r="Y356" s="124"/>
      <c r="Z356" s="125"/>
      <c r="AA356" s="125"/>
    </row>
    <row r="357" spans="2:27" s="114" customFormat="1" hidden="1" x14ac:dyDescent="0.2">
      <c r="B357" s="117"/>
      <c r="C357" s="120"/>
      <c r="F357" s="108" t="str">
        <f t="shared" si="5"/>
        <v>178160</v>
      </c>
      <c r="G357" s="232">
        <v>150</v>
      </c>
      <c r="H357" s="232">
        <v>178</v>
      </c>
      <c r="I357" s="232">
        <v>160</v>
      </c>
      <c r="J357" s="232">
        <v>517</v>
      </c>
      <c r="K357" s="235">
        <v>310</v>
      </c>
      <c r="L357" s="458">
        <v>375</v>
      </c>
      <c r="M357" s="458">
        <v>450</v>
      </c>
      <c r="N357" s="458">
        <v>750</v>
      </c>
      <c r="T357" s="115"/>
      <c r="V357" s="124"/>
      <c r="W357" s="124"/>
      <c r="X357" s="124"/>
      <c r="Y357" s="124"/>
      <c r="Z357" s="125"/>
      <c r="AA357" s="125"/>
    </row>
    <row r="358" spans="2:27" s="114" customFormat="1" hidden="1" x14ac:dyDescent="0.2">
      <c r="B358" s="117"/>
      <c r="C358" s="120"/>
      <c r="F358" s="108" t="str">
        <f t="shared" si="5"/>
        <v>219160</v>
      </c>
      <c r="G358" s="232">
        <v>200</v>
      </c>
      <c r="H358" s="232">
        <v>219</v>
      </c>
      <c r="I358" s="232">
        <v>160</v>
      </c>
      <c r="J358" s="232">
        <v>556</v>
      </c>
      <c r="K358" s="235">
        <v>330</v>
      </c>
      <c r="L358" s="458">
        <v>500</v>
      </c>
      <c r="M358" s="458">
        <v>600</v>
      </c>
      <c r="N358" s="458">
        <v>1000</v>
      </c>
      <c r="T358" s="115"/>
      <c r="V358" s="124"/>
      <c r="W358" s="124"/>
      <c r="X358" s="124"/>
      <c r="Y358" s="124"/>
      <c r="Z358" s="125"/>
      <c r="AA358" s="125"/>
    </row>
    <row r="359" spans="2:27" s="114" customFormat="1" hidden="1" x14ac:dyDescent="0.2">
      <c r="B359" s="117"/>
      <c r="C359" s="120"/>
      <c r="F359" s="108" t="str">
        <f t="shared" si="5"/>
        <v>230160</v>
      </c>
      <c r="G359" s="232">
        <v>200</v>
      </c>
      <c r="H359" s="232">
        <v>230</v>
      </c>
      <c r="I359" s="232">
        <v>160</v>
      </c>
      <c r="J359" s="232">
        <v>556</v>
      </c>
      <c r="K359" s="235">
        <v>330</v>
      </c>
      <c r="L359" s="458">
        <v>500</v>
      </c>
      <c r="M359" s="458">
        <v>600</v>
      </c>
      <c r="N359" s="458">
        <v>1000</v>
      </c>
      <c r="T359" s="115"/>
      <c r="V359" s="124"/>
      <c r="W359" s="124"/>
      <c r="X359" s="124"/>
      <c r="Y359" s="124"/>
      <c r="Z359" s="125"/>
      <c r="AA359" s="125"/>
    </row>
    <row r="360" spans="2:27" s="114" customFormat="1" hidden="1" x14ac:dyDescent="0.2">
      <c r="B360" s="117"/>
      <c r="C360" s="120"/>
      <c r="F360" s="108" t="str">
        <f t="shared" si="5"/>
        <v>273160</v>
      </c>
      <c r="G360" s="232">
        <v>250</v>
      </c>
      <c r="H360" s="232">
        <v>273</v>
      </c>
      <c r="I360" s="232">
        <v>160</v>
      </c>
      <c r="J360" s="232">
        <v>612</v>
      </c>
      <c r="K360" s="235">
        <v>381</v>
      </c>
      <c r="L360" s="458">
        <v>625</v>
      </c>
      <c r="M360" s="458">
        <v>750</v>
      </c>
      <c r="N360" s="458">
        <v>1250</v>
      </c>
      <c r="T360" s="115"/>
      <c r="V360" s="124"/>
      <c r="W360" s="124"/>
      <c r="X360" s="124"/>
      <c r="Y360" s="124"/>
      <c r="Z360" s="125"/>
      <c r="AA360" s="125"/>
    </row>
    <row r="361" spans="2:27" s="114" customFormat="1" hidden="1" x14ac:dyDescent="0.2">
      <c r="B361" s="117"/>
      <c r="C361" s="120"/>
      <c r="F361" s="108" t="str">
        <f t="shared" si="5"/>
        <v>289160</v>
      </c>
      <c r="G361" s="232">
        <v>250</v>
      </c>
      <c r="H361" s="232">
        <v>289</v>
      </c>
      <c r="I361" s="232">
        <v>160</v>
      </c>
      <c r="J361" s="232">
        <v>622</v>
      </c>
      <c r="K361" s="235">
        <v>381</v>
      </c>
      <c r="L361" s="458">
        <v>625</v>
      </c>
      <c r="M361" s="458">
        <v>750</v>
      </c>
      <c r="N361" s="458">
        <v>1250</v>
      </c>
      <c r="T361" s="115"/>
      <c r="V361" s="124"/>
      <c r="W361" s="124"/>
      <c r="X361" s="124"/>
      <c r="Y361" s="124"/>
      <c r="Z361" s="125"/>
      <c r="AA361" s="125"/>
    </row>
    <row r="362" spans="2:27" s="114" customFormat="1" hidden="1" x14ac:dyDescent="0.2">
      <c r="B362" s="117"/>
      <c r="C362" s="120"/>
      <c r="F362" s="108" t="str">
        <f t="shared" si="5"/>
        <v>324160</v>
      </c>
      <c r="G362" s="232">
        <v>300</v>
      </c>
      <c r="H362" s="232">
        <v>324</v>
      </c>
      <c r="I362" s="232">
        <v>160</v>
      </c>
      <c r="J362" s="232">
        <v>661</v>
      </c>
      <c r="K362" s="235">
        <v>457</v>
      </c>
      <c r="L362" s="458">
        <v>750</v>
      </c>
      <c r="M362" s="458">
        <v>900</v>
      </c>
      <c r="N362" s="458">
        <v>1500</v>
      </c>
      <c r="T362" s="115"/>
      <c r="V362" s="124"/>
      <c r="W362" s="124"/>
      <c r="X362" s="124"/>
      <c r="Y362" s="124"/>
      <c r="Z362" s="125"/>
      <c r="AA362" s="125"/>
    </row>
    <row r="363" spans="2:27" s="114" customFormat="1" hidden="1" x14ac:dyDescent="0.2">
      <c r="B363" s="117"/>
      <c r="C363" s="120"/>
      <c r="F363" s="108" t="str">
        <f t="shared" si="5"/>
        <v>356160</v>
      </c>
      <c r="G363" s="232">
        <v>350</v>
      </c>
      <c r="H363" s="232">
        <v>356</v>
      </c>
      <c r="I363" s="232">
        <v>160</v>
      </c>
      <c r="J363" s="232">
        <v>687</v>
      </c>
      <c r="K363" s="235">
        <v>533</v>
      </c>
      <c r="L363" s="458">
        <v>875</v>
      </c>
      <c r="M363" s="458">
        <v>1050</v>
      </c>
      <c r="N363" s="458">
        <v>1750</v>
      </c>
      <c r="T363" s="115"/>
      <c r="V363" s="124"/>
      <c r="W363" s="124"/>
      <c r="X363" s="124"/>
      <c r="Y363" s="124"/>
      <c r="Z363" s="125"/>
      <c r="AA363" s="125"/>
    </row>
    <row r="364" spans="2:27" s="114" customFormat="1" hidden="1" x14ac:dyDescent="0.2">
      <c r="B364" s="117"/>
      <c r="C364" s="120"/>
      <c r="F364" s="108" t="str">
        <f t="shared" si="5"/>
        <v>371160</v>
      </c>
      <c r="G364" s="232">
        <v>350</v>
      </c>
      <c r="H364" s="232">
        <v>371</v>
      </c>
      <c r="I364" s="232">
        <v>160</v>
      </c>
      <c r="J364" s="232">
        <v>702</v>
      </c>
      <c r="K364" s="235">
        <v>533</v>
      </c>
      <c r="L364" s="458">
        <v>875</v>
      </c>
      <c r="M364" s="458">
        <v>1050</v>
      </c>
      <c r="N364" s="458">
        <v>1750</v>
      </c>
      <c r="T364" s="115"/>
      <c r="V364" s="124"/>
      <c r="W364" s="124"/>
      <c r="X364" s="124"/>
      <c r="Y364" s="124"/>
      <c r="Z364" s="125"/>
      <c r="AA364" s="125"/>
    </row>
    <row r="365" spans="2:27" s="114" customFormat="1" hidden="1" x14ac:dyDescent="0.2">
      <c r="B365" s="117"/>
      <c r="C365" s="120"/>
      <c r="F365" s="108" t="str">
        <f t="shared" si="5"/>
        <v>406160</v>
      </c>
      <c r="G365" s="232">
        <v>400</v>
      </c>
      <c r="H365" s="232">
        <v>406</v>
      </c>
      <c r="I365" s="232">
        <v>160</v>
      </c>
      <c r="J365" s="232">
        <v>742</v>
      </c>
      <c r="K365" s="235">
        <v>610</v>
      </c>
      <c r="L365" s="458">
        <v>1000</v>
      </c>
      <c r="M365" s="458">
        <v>1200</v>
      </c>
      <c r="N365" s="458">
        <v>2000</v>
      </c>
      <c r="T365" s="115"/>
      <c r="V365" s="124"/>
      <c r="W365" s="124"/>
      <c r="X365" s="124"/>
      <c r="Y365" s="124"/>
      <c r="Z365" s="125"/>
      <c r="AA365" s="125"/>
    </row>
    <row r="366" spans="2:27" s="114" customFormat="1" hidden="1" x14ac:dyDescent="0.2">
      <c r="B366" s="117"/>
      <c r="C366" s="120"/>
      <c r="F366" s="108" t="str">
        <f t="shared" si="5"/>
        <v>426160</v>
      </c>
      <c r="G366" s="232">
        <v>400</v>
      </c>
      <c r="H366" s="232">
        <v>426</v>
      </c>
      <c r="I366" s="232">
        <v>160</v>
      </c>
      <c r="J366" s="232">
        <v>768</v>
      </c>
      <c r="K366" s="235">
        <v>610</v>
      </c>
      <c r="L366" s="458">
        <v>1000</v>
      </c>
      <c r="M366" s="458">
        <v>1200</v>
      </c>
      <c r="N366" s="458">
        <v>2000</v>
      </c>
      <c r="T366" s="115"/>
      <c r="V366" s="124"/>
      <c r="W366" s="124"/>
      <c r="X366" s="124"/>
      <c r="Y366" s="124"/>
      <c r="Z366" s="125"/>
      <c r="AA366" s="125"/>
    </row>
    <row r="367" spans="2:27" s="114" customFormat="1" hidden="1" x14ac:dyDescent="0.2">
      <c r="B367" s="117"/>
      <c r="C367" s="120"/>
      <c r="F367" s="108" t="str">
        <f t="shared" si="5"/>
        <v>508160</v>
      </c>
      <c r="G367" s="232">
        <v>500</v>
      </c>
      <c r="H367" s="232">
        <v>508</v>
      </c>
      <c r="I367" s="232">
        <v>160</v>
      </c>
      <c r="J367" s="232">
        <v>842</v>
      </c>
      <c r="K367" s="235">
        <v>762</v>
      </c>
      <c r="L367" s="458">
        <v>1250</v>
      </c>
      <c r="M367" s="458">
        <v>1500</v>
      </c>
      <c r="N367" s="458">
        <v>2500</v>
      </c>
      <c r="T367" s="115"/>
      <c r="V367" s="124"/>
      <c r="W367" s="124"/>
      <c r="X367" s="124"/>
      <c r="Y367" s="124"/>
      <c r="Z367" s="125"/>
      <c r="AA367" s="125"/>
    </row>
    <row r="368" spans="2:27" s="114" customFormat="1" hidden="1" x14ac:dyDescent="0.2">
      <c r="B368" s="117"/>
      <c r="C368" s="120"/>
      <c r="F368" s="108" t="str">
        <f t="shared" si="5"/>
        <v>533160</v>
      </c>
      <c r="G368" s="232">
        <v>500</v>
      </c>
      <c r="H368" s="232">
        <v>533</v>
      </c>
      <c r="I368" s="232">
        <v>160</v>
      </c>
      <c r="J368" s="232">
        <v>872</v>
      </c>
      <c r="K368" s="235">
        <v>762</v>
      </c>
      <c r="L368" s="458">
        <v>1250</v>
      </c>
      <c r="M368" s="458">
        <v>1500</v>
      </c>
      <c r="N368" s="458">
        <v>2500</v>
      </c>
      <c r="T368" s="115"/>
      <c r="V368" s="124"/>
      <c r="W368" s="124"/>
      <c r="X368" s="124"/>
      <c r="Y368" s="124"/>
      <c r="Z368" s="125"/>
      <c r="AA368" s="125"/>
    </row>
    <row r="369" spans="2:27" s="114" customFormat="1" hidden="1" x14ac:dyDescent="0.2">
      <c r="B369" s="117"/>
      <c r="C369" s="120"/>
      <c r="F369" s="108" t="str">
        <f t="shared" si="5"/>
        <v>612160</v>
      </c>
      <c r="G369" s="232">
        <v>600</v>
      </c>
      <c r="H369" s="232">
        <v>612</v>
      </c>
      <c r="I369" s="232">
        <v>160</v>
      </c>
      <c r="J369" s="232">
        <v>940</v>
      </c>
      <c r="K369" s="235">
        <v>914</v>
      </c>
      <c r="L369" s="458">
        <v>1500</v>
      </c>
      <c r="M369" s="458">
        <v>1800</v>
      </c>
      <c r="N369" s="458">
        <v>3000</v>
      </c>
      <c r="T369" s="115"/>
      <c r="V369" s="124"/>
      <c r="W369" s="124"/>
      <c r="X369" s="124"/>
      <c r="Y369" s="124"/>
      <c r="Z369" s="125"/>
      <c r="AA369" s="125"/>
    </row>
    <row r="370" spans="2:27" s="114" customFormat="1" hidden="1" x14ac:dyDescent="0.2">
      <c r="B370" s="117"/>
      <c r="C370" s="120"/>
      <c r="F370" s="108" t="str">
        <f t="shared" si="5"/>
        <v>630160</v>
      </c>
      <c r="G370" s="232">
        <v>600</v>
      </c>
      <c r="H370" s="232">
        <v>630</v>
      </c>
      <c r="I370" s="232">
        <v>160</v>
      </c>
      <c r="J370" s="232">
        <v>962</v>
      </c>
      <c r="K370" s="235">
        <v>914</v>
      </c>
      <c r="L370" s="458">
        <v>1500</v>
      </c>
      <c r="M370" s="458">
        <v>1800</v>
      </c>
      <c r="N370" s="458">
        <v>3000</v>
      </c>
      <c r="T370" s="115"/>
      <c r="V370" s="124"/>
      <c r="W370" s="124"/>
      <c r="X370" s="124"/>
      <c r="Y370" s="124"/>
      <c r="Z370" s="125"/>
      <c r="AA370" s="125"/>
    </row>
    <row r="371" spans="2:27" s="114" customFormat="1" hidden="1" x14ac:dyDescent="0.2">
      <c r="B371" s="117"/>
      <c r="C371" s="120"/>
      <c r="F371" s="108" t="str">
        <f t="shared" si="5"/>
        <v>714160</v>
      </c>
      <c r="G371" s="232">
        <v>700</v>
      </c>
      <c r="H371" s="232">
        <v>714</v>
      </c>
      <c r="I371" s="232">
        <v>160</v>
      </c>
      <c r="J371" s="232">
        <v>1052</v>
      </c>
      <c r="K371" s="235">
        <v>1070</v>
      </c>
      <c r="L371" s="458">
        <v>1750</v>
      </c>
      <c r="M371" s="458">
        <v>2100</v>
      </c>
      <c r="N371" s="458">
        <v>3500</v>
      </c>
      <c r="T371" s="115"/>
      <c r="V371" s="124"/>
      <c r="W371" s="124"/>
      <c r="X371" s="124"/>
      <c r="Y371" s="124"/>
      <c r="Z371" s="125"/>
      <c r="AA371" s="125"/>
    </row>
    <row r="372" spans="2:27" s="114" customFormat="1" hidden="1" x14ac:dyDescent="0.2">
      <c r="B372" s="117"/>
      <c r="C372" s="120"/>
      <c r="F372" s="108" t="str">
        <f t="shared" si="5"/>
        <v>813160</v>
      </c>
      <c r="G372" s="232">
        <v>800</v>
      </c>
      <c r="H372" s="232">
        <v>813</v>
      </c>
      <c r="I372" s="232">
        <v>160</v>
      </c>
      <c r="J372" s="232">
        <v>1147</v>
      </c>
      <c r="K372" s="235">
        <v>1220</v>
      </c>
      <c r="L372" s="458">
        <v>2000</v>
      </c>
      <c r="M372" s="458">
        <v>2400</v>
      </c>
      <c r="N372" s="458">
        <v>4000</v>
      </c>
      <c r="T372" s="115"/>
      <c r="V372" s="124"/>
      <c r="W372" s="124"/>
      <c r="X372" s="124"/>
      <c r="Y372" s="124"/>
      <c r="Z372" s="125"/>
      <c r="AA372" s="125"/>
    </row>
    <row r="373" spans="2:27" s="114" customFormat="1" hidden="1" x14ac:dyDescent="0.2">
      <c r="B373" s="117"/>
      <c r="C373" s="120"/>
      <c r="F373" s="108" t="str">
        <f t="shared" si="5"/>
        <v>914160</v>
      </c>
      <c r="G373" s="232">
        <v>900</v>
      </c>
      <c r="H373" s="232">
        <v>914</v>
      </c>
      <c r="I373" s="232">
        <v>160</v>
      </c>
      <c r="J373" s="232">
        <v>1252</v>
      </c>
      <c r="K373" s="235">
        <v>1370</v>
      </c>
      <c r="L373" s="458">
        <v>2250</v>
      </c>
      <c r="M373" s="458">
        <v>2700</v>
      </c>
      <c r="N373" s="458">
        <v>4500</v>
      </c>
      <c r="T373" s="115"/>
      <c r="V373" s="124"/>
      <c r="W373" s="124"/>
      <c r="X373" s="124"/>
      <c r="Y373" s="124"/>
      <c r="Z373" s="125"/>
      <c r="AA373" s="125"/>
    </row>
    <row r="374" spans="2:27" s="114" customFormat="1" hidden="1" x14ac:dyDescent="0.2">
      <c r="B374" s="117"/>
      <c r="C374" s="120"/>
      <c r="F374" s="108" t="str">
        <f t="shared" si="5"/>
        <v>1016160</v>
      </c>
      <c r="G374" s="232">
        <v>1000</v>
      </c>
      <c r="H374" s="232">
        <v>1016</v>
      </c>
      <c r="I374" s="232">
        <v>160</v>
      </c>
      <c r="J374" s="232">
        <v>1360</v>
      </c>
      <c r="K374" s="235">
        <v>1525</v>
      </c>
      <c r="L374" s="458">
        <v>2500</v>
      </c>
      <c r="M374" s="458">
        <v>3000</v>
      </c>
      <c r="N374" s="458">
        <v>5000</v>
      </c>
      <c r="T374" s="115"/>
      <c r="V374" s="124"/>
      <c r="W374" s="124"/>
      <c r="X374" s="124"/>
      <c r="Y374" s="124"/>
      <c r="Z374" s="125"/>
      <c r="AA374" s="125"/>
    </row>
    <row r="375" spans="2:27" s="114" customFormat="1" hidden="1" x14ac:dyDescent="0.2">
      <c r="B375" s="117"/>
      <c r="C375" s="120"/>
      <c r="F375" s="108" t="str">
        <f t="shared" si="5"/>
        <v>12180</v>
      </c>
      <c r="G375" s="232">
        <v>8</v>
      </c>
      <c r="H375" s="232">
        <v>12</v>
      </c>
      <c r="I375" s="232">
        <v>180</v>
      </c>
      <c r="J375" s="232">
        <v>385</v>
      </c>
      <c r="K375" s="237">
        <v>250</v>
      </c>
      <c r="L375" s="458">
        <v>250</v>
      </c>
      <c r="M375" s="460">
        <v>250</v>
      </c>
      <c r="N375" s="460">
        <v>250</v>
      </c>
      <c r="T375" s="115"/>
      <c r="V375" s="124"/>
      <c r="W375" s="124"/>
      <c r="X375" s="124"/>
      <c r="Y375" s="124"/>
      <c r="Z375" s="125"/>
      <c r="AA375" s="125"/>
    </row>
    <row r="376" spans="2:27" s="114" customFormat="1" hidden="1" x14ac:dyDescent="0.2">
      <c r="B376" s="117"/>
      <c r="C376" s="120"/>
      <c r="F376" s="108" t="str">
        <f t="shared" si="5"/>
        <v>15180</v>
      </c>
      <c r="G376" s="232">
        <v>8</v>
      </c>
      <c r="H376" s="232">
        <v>15</v>
      </c>
      <c r="I376" s="232">
        <v>180</v>
      </c>
      <c r="J376" s="232">
        <v>396</v>
      </c>
      <c r="K376" s="235">
        <v>255</v>
      </c>
      <c r="L376" s="458">
        <v>255</v>
      </c>
      <c r="M376" s="458">
        <v>255</v>
      </c>
      <c r="N376" s="458">
        <v>255</v>
      </c>
      <c r="T376" s="115"/>
      <c r="V376" s="124"/>
      <c r="W376" s="124"/>
      <c r="X376" s="124"/>
      <c r="Y376" s="124"/>
      <c r="Z376" s="125"/>
      <c r="AA376" s="125"/>
    </row>
    <row r="377" spans="2:27" s="114" customFormat="1" hidden="1" x14ac:dyDescent="0.2">
      <c r="B377" s="117"/>
      <c r="C377" s="120"/>
      <c r="F377" s="108" t="str">
        <f t="shared" si="5"/>
        <v>18180</v>
      </c>
      <c r="G377" s="232">
        <v>10</v>
      </c>
      <c r="H377" s="232">
        <v>18</v>
      </c>
      <c r="I377" s="232">
        <v>180</v>
      </c>
      <c r="J377" s="232">
        <v>396</v>
      </c>
      <c r="K377" s="235">
        <v>255</v>
      </c>
      <c r="L377" s="458">
        <v>255</v>
      </c>
      <c r="M377" s="458">
        <v>255</v>
      </c>
      <c r="N377" s="458">
        <v>255</v>
      </c>
      <c r="T377" s="115"/>
      <c r="V377" s="124"/>
      <c r="W377" s="124"/>
      <c r="X377" s="124"/>
      <c r="Y377" s="124"/>
      <c r="Z377" s="125"/>
      <c r="AA377" s="125"/>
    </row>
    <row r="378" spans="2:27" s="114" customFormat="1" hidden="1" x14ac:dyDescent="0.2">
      <c r="B378" s="117"/>
      <c r="C378" s="120"/>
      <c r="F378" s="108" t="str">
        <f t="shared" si="5"/>
        <v>22180</v>
      </c>
      <c r="G378" s="232">
        <v>15</v>
      </c>
      <c r="H378" s="232">
        <v>22</v>
      </c>
      <c r="I378" s="232">
        <v>180</v>
      </c>
      <c r="J378" s="232">
        <v>411</v>
      </c>
      <c r="K378" s="235">
        <v>260</v>
      </c>
      <c r="L378" s="458">
        <v>260</v>
      </c>
      <c r="M378" s="458">
        <v>260</v>
      </c>
      <c r="N378" s="458">
        <v>260</v>
      </c>
      <c r="T378" s="115"/>
      <c r="V378" s="124"/>
      <c r="W378" s="124"/>
      <c r="X378" s="124"/>
      <c r="Y378" s="124"/>
      <c r="Z378" s="125"/>
      <c r="AA378" s="125"/>
    </row>
    <row r="379" spans="2:27" s="114" customFormat="1" hidden="1" x14ac:dyDescent="0.2">
      <c r="B379" s="117"/>
      <c r="C379" s="120"/>
      <c r="F379" s="108" t="str">
        <f t="shared" si="5"/>
        <v>28180</v>
      </c>
      <c r="G379" s="232">
        <v>20</v>
      </c>
      <c r="H379" s="232">
        <v>28</v>
      </c>
      <c r="I379" s="232">
        <v>180</v>
      </c>
      <c r="J379" s="232">
        <v>411</v>
      </c>
      <c r="K379" s="235">
        <v>260</v>
      </c>
      <c r="L379" s="458">
        <v>260</v>
      </c>
      <c r="M379" s="458">
        <v>260</v>
      </c>
      <c r="N379" s="458">
        <v>260</v>
      </c>
      <c r="T379" s="115"/>
      <c r="V379" s="124"/>
      <c r="W379" s="124"/>
      <c r="X379" s="124"/>
      <c r="Y379" s="124"/>
      <c r="Z379" s="125"/>
      <c r="AA379" s="125"/>
    </row>
    <row r="380" spans="2:27" s="114" customFormat="1" hidden="1" x14ac:dyDescent="0.2">
      <c r="B380" s="117"/>
      <c r="C380" s="120"/>
      <c r="F380" s="108" t="str">
        <f t="shared" si="5"/>
        <v>35180</v>
      </c>
      <c r="G380" s="232">
        <v>25</v>
      </c>
      <c r="H380" s="232">
        <v>35</v>
      </c>
      <c r="I380" s="232">
        <v>180</v>
      </c>
      <c r="J380" s="232">
        <v>424</v>
      </c>
      <c r="K380" s="235">
        <v>270</v>
      </c>
      <c r="L380" s="458">
        <v>270</v>
      </c>
      <c r="M380" s="458">
        <v>270</v>
      </c>
      <c r="N380" s="458">
        <v>270</v>
      </c>
      <c r="T380" s="115"/>
      <c r="V380" s="124"/>
      <c r="W380" s="124"/>
      <c r="X380" s="124"/>
      <c r="Y380" s="124"/>
      <c r="Z380" s="125"/>
      <c r="AA380" s="125"/>
    </row>
    <row r="381" spans="2:27" s="114" customFormat="1" hidden="1" x14ac:dyDescent="0.2">
      <c r="B381" s="117"/>
      <c r="C381" s="120"/>
      <c r="F381" s="108" t="str">
        <f t="shared" si="5"/>
        <v>42180</v>
      </c>
      <c r="G381" s="232">
        <v>32</v>
      </c>
      <c r="H381" s="232">
        <v>42</v>
      </c>
      <c r="I381" s="232">
        <v>180</v>
      </c>
      <c r="J381" s="232">
        <v>424</v>
      </c>
      <c r="K381" s="235">
        <v>270</v>
      </c>
      <c r="L381" s="458">
        <v>270</v>
      </c>
      <c r="M381" s="458">
        <v>270</v>
      </c>
      <c r="N381" s="458">
        <v>270</v>
      </c>
      <c r="T381" s="115"/>
      <c r="V381" s="124"/>
      <c r="W381" s="124"/>
      <c r="X381" s="124"/>
      <c r="Y381" s="124"/>
      <c r="Z381" s="125"/>
      <c r="AA381" s="125"/>
    </row>
    <row r="382" spans="2:27" s="114" customFormat="1" hidden="1" x14ac:dyDescent="0.2">
      <c r="B382" s="117"/>
      <c r="C382" s="120"/>
      <c r="F382" s="108" t="str">
        <f t="shared" si="5"/>
        <v>48180</v>
      </c>
      <c r="G382" s="232">
        <v>40</v>
      </c>
      <c r="H382" s="232">
        <v>48</v>
      </c>
      <c r="I382" s="232">
        <v>180</v>
      </c>
      <c r="J382" s="232">
        <v>436</v>
      </c>
      <c r="K382" s="235">
        <v>270</v>
      </c>
      <c r="L382" s="458">
        <v>270</v>
      </c>
      <c r="M382" s="458">
        <v>270</v>
      </c>
      <c r="N382" s="458">
        <v>270</v>
      </c>
      <c r="T382" s="115"/>
      <c r="V382" s="124"/>
      <c r="W382" s="124"/>
      <c r="X382" s="124"/>
      <c r="Y382" s="124"/>
      <c r="Z382" s="125"/>
      <c r="AA382" s="125"/>
    </row>
    <row r="383" spans="2:27" s="114" customFormat="1" hidden="1" x14ac:dyDescent="0.2">
      <c r="B383" s="117"/>
      <c r="C383" s="120"/>
      <c r="F383" s="108" t="str">
        <f t="shared" si="5"/>
        <v>54180</v>
      </c>
      <c r="G383" s="232">
        <v>40</v>
      </c>
      <c r="H383" s="232">
        <v>54</v>
      </c>
      <c r="I383" s="232">
        <v>180</v>
      </c>
      <c r="J383" s="232">
        <v>436</v>
      </c>
      <c r="K383" s="235">
        <v>270</v>
      </c>
      <c r="L383" s="458">
        <v>270</v>
      </c>
      <c r="M383" s="458">
        <v>270</v>
      </c>
      <c r="N383" s="458">
        <v>270</v>
      </c>
      <c r="T383" s="115"/>
      <c r="V383" s="124"/>
      <c r="W383" s="124"/>
      <c r="X383" s="124"/>
      <c r="Y383" s="124"/>
      <c r="Z383" s="125"/>
      <c r="AA383" s="125"/>
    </row>
    <row r="384" spans="2:27" s="114" customFormat="1" hidden="1" x14ac:dyDescent="0.2">
      <c r="B384" s="117"/>
      <c r="C384" s="120"/>
      <c r="F384" s="108" t="str">
        <f t="shared" si="5"/>
        <v>60180</v>
      </c>
      <c r="G384" s="232">
        <v>50</v>
      </c>
      <c r="H384" s="232">
        <v>60</v>
      </c>
      <c r="I384" s="232">
        <v>180</v>
      </c>
      <c r="J384" s="232">
        <v>451</v>
      </c>
      <c r="K384" s="235">
        <v>275</v>
      </c>
      <c r="L384" s="458">
        <v>275</v>
      </c>
      <c r="M384" s="458">
        <v>275</v>
      </c>
      <c r="N384" s="458">
        <v>275</v>
      </c>
      <c r="T384" s="115"/>
      <c r="V384" s="124"/>
      <c r="W384" s="124"/>
      <c r="X384" s="124"/>
      <c r="Y384" s="124"/>
      <c r="Z384" s="125"/>
      <c r="AA384" s="125"/>
    </row>
    <row r="385" spans="2:27" s="114" customFormat="1" hidden="1" x14ac:dyDescent="0.2">
      <c r="B385" s="117"/>
      <c r="C385" s="120"/>
      <c r="F385" s="108" t="str">
        <f t="shared" si="5"/>
        <v>64180</v>
      </c>
      <c r="G385" s="232">
        <v>50</v>
      </c>
      <c r="H385" s="232">
        <v>64</v>
      </c>
      <c r="I385" s="232">
        <v>180</v>
      </c>
      <c r="J385" s="232">
        <v>451</v>
      </c>
      <c r="K385" s="235">
        <v>275</v>
      </c>
      <c r="L385" s="458">
        <v>275</v>
      </c>
      <c r="M385" s="458">
        <v>275</v>
      </c>
      <c r="N385" s="458">
        <v>275</v>
      </c>
      <c r="T385" s="115"/>
      <c r="V385" s="124"/>
      <c r="W385" s="124"/>
      <c r="X385" s="124"/>
      <c r="Y385" s="124"/>
      <c r="Z385" s="125"/>
      <c r="AA385" s="125"/>
    </row>
    <row r="386" spans="2:27" s="114" customFormat="1" hidden="1" x14ac:dyDescent="0.2">
      <c r="B386" s="117"/>
      <c r="C386" s="120"/>
      <c r="F386" s="108" t="str">
        <f t="shared" si="5"/>
        <v>70180</v>
      </c>
      <c r="G386" s="232">
        <v>50</v>
      </c>
      <c r="H386" s="232">
        <v>70</v>
      </c>
      <c r="I386" s="232">
        <v>180</v>
      </c>
      <c r="J386" s="232">
        <v>451</v>
      </c>
      <c r="K386" s="235">
        <v>275</v>
      </c>
      <c r="L386" s="458">
        <v>275</v>
      </c>
      <c r="M386" s="458">
        <v>275</v>
      </c>
      <c r="N386" s="458">
        <v>275</v>
      </c>
      <c r="T386" s="115"/>
      <c r="V386" s="124"/>
      <c r="W386" s="124"/>
      <c r="X386" s="124"/>
      <c r="Y386" s="124"/>
      <c r="Z386" s="125"/>
      <c r="AA386" s="125"/>
    </row>
    <row r="387" spans="2:27" s="114" customFormat="1" hidden="1" x14ac:dyDescent="0.2">
      <c r="B387" s="117"/>
      <c r="C387" s="120"/>
      <c r="F387" s="108" t="str">
        <f t="shared" ref="F387:F450" si="6">CONCATENATE(H387,I387)</f>
        <v>76180</v>
      </c>
      <c r="G387" s="232">
        <v>65</v>
      </c>
      <c r="H387" s="232">
        <v>76</v>
      </c>
      <c r="I387" s="232">
        <v>180</v>
      </c>
      <c r="J387" s="232">
        <v>464</v>
      </c>
      <c r="K387" s="235">
        <v>280</v>
      </c>
      <c r="L387" s="458">
        <v>280</v>
      </c>
      <c r="M387" s="458">
        <v>280</v>
      </c>
      <c r="N387" s="458">
        <v>325</v>
      </c>
      <c r="T387" s="115"/>
      <c r="V387" s="124"/>
      <c r="W387" s="124"/>
      <c r="X387" s="124"/>
      <c r="Y387" s="124"/>
      <c r="Z387" s="125"/>
      <c r="AA387" s="125"/>
    </row>
    <row r="388" spans="2:27" s="114" customFormat="1" hidden="1" x14ac:dyDescent="0.2">
      <c r="B388" s="117"/>
      <c r="C388" s="120"/>
      <c r="F388" s="108" t="str">
        <f t="shared" si="6"/>
        <v>89180</v>
      </c>
      <c r="G388" s="232">
        <v>80</v>
      </c>
      <c r="H388" s="232">
        <v>89</v>
      </c>
      <c r="I388" s="232">
        <v>180</v>
      </c>
      <c r="J388" s="232">
        <v>464</v>
      </c>
      <c r="K388" s="235">
        <v>280</v>
      </c>
      <c r="L388" s="458">
        <v>280</v>
      </c>
      <c r="M388" s="458">
        <v>280</v>
      </c>
      <c r="N388" s="458">
        <v>400</v>
      </c>
      <c r="T388" s="115"/>
      <c r="V388" s="124"/>
      <c r="W388" s="124"/>
      <c r="X388" s="124"/>
      <c r="Y388" s="124"/>
      <c r="Z388" s="125"/>
      <c r="AA388" s="125"/>
    </row>
    <row r="389" spans="2:27" s="114" customFormat="1" hidden="1" x14ac:dyDescent="0.2">
      <c r="B389" s="117"/>
      <c r="C389" s="120"/>
      <c r="F389" s="108" t="str">
        <f t="shared" si="6"/>
        <v>102180</v>
      </c>
      <c r="G389" s="232">
        <v>80</v>
      </c>
      <c r="H389" s="232">
        <v>102</v>
      </c>
      <c r="I389" s="232">
        <v>180</v>
      </c>
      <c r="J389" s="232">
        <v>478</v>
      </c>
      <c r="K389" s="235">
        <v>290</v>
      </c>
      <c r="L389" s="458">
        <v>290</v>
      </c>
      <c r="M389" s="458">
        <v>290</v>
      </c>
      <c r="N389" s="458">
        <v>400</v>
      </c>
      <c r="T389" s="115"/>
      <c r="V389" s="124"/>
      <c r="W389" s="124"/>
      <c r="X389" s="124"/>
      <c r="Y389" s="124"/>
      <c r="Z389" s="125"/>
      <c r="AA389" s="125"/>
    </row>
    <row r="390" spans="2:27" s="114" customFormat="1" hidden="1" x14ac:dyDescent="0.2">
      <c r="B390" s="117"/>
      <c r="C390" s="120"/>
      <c r="F390" s="108" t="str">
        <f t="shared" si="6"/>
        <v>114180</v>
      </c>
      <c r="G390" s="232">
        <v>100</v>
      </c>
      <c r="H390" s="232">
        <v>114</v>
      </c>
      <c r="I390" s="232">
        <v>180</v>
      </c>
      <c r="J390" s="232">
        <v>491</v>
      </c>
      <c r="K390" s="235">
        <v>300</v>
      </c>
      <c r="L390" s="458">
        <v>300</v>
      </c>
      <c r="M390" s="458">
        <v>300</v>
      </c>
      <c r="N390" s="458">
        <v>500</v>
      </c>
      <c r="T390" s="115"/>
      <c r="V390" s="124"/>
      <c r="W390" s="124"/>
      <c r="X390" s="124"/>
      <c r="Y390" s="124"/>
      <c r="Z390" s="125"/>
      <c r="AA390" s="125"/>
    </row>
    <row r="391" spans="2:27" s="114" customFormat="1" hidden="1" x14ac:dyDescent="0.2">
      <c r="B391" s="117"/>
      <c r="C391" s="120"/>
      <c r="F391" s="108" t="str">
        <f t="shared" si="6"/>
        <v>127180</v>
      </c>
      <c r="G391" s="232">
        <v>100</v>
      </c>
      <c r="H391" s="232">
        <v>127</v>
      </c>
      <c r="I391" s="232">
        <v>180</v>
      </c>
      <c r="J391" s="232">
        <v>504</v>
      </c>
      <c r="K391" s="235">
        <v>300</v>
      </c>
      <c r="L391" s="458">
        <v>300</v>
      </c>
      <c r="M391" s="458">
        <v>300</v>
      </c>
      <c r="N391" s="458">
        <v>500</v>
      </c>
      <c r="T391" s="115"/>
      <c r="V391" s="124"/>
      <c r="W391" s="124"/>
      <c r="X391" s="124"/>
      <c r="Y391" s="124"/>
      <c r="Z391" s="125"/>
      <c r="AA391" s="125"/>
    </row>
    <row r="392" spans="2:27" s="114" customFormat="1" hidden="1" x14ac:dyDescent="0.2">
      <c r="B392" s="117"/>
      <c r="C392" s="120"/>
      <c r="F392" s="108" t="str">
        <f t="shared" si="6"/>
        <v>140180</v>
      </c>
      <c r="G392" s="232">
        <v>125</v>
      </c>
      <c r="H392" s="232">
        <v>140</v>
      </c>
      <c r="I392" s="232">
        <v>180</v>
      </c>
      <c r="J392" s="232">
        <v>517</v>
      </c>
      <c r="K392" s="235">
        <v>310</v>
      </c>
      <c r="L392" s="458">
        <v>312.5</v>
      </c>
      <c r="M392" s="458">
        <v>375</v>
      </c>
      <c r="N392" s="458">
        <v>625</v>
      </c>
      <c r="T392" s="115"/>
      <c r="V392" s="124"/>
      <c r="W392" s="124"/>
      <c r="X392" s="124"/>
      <c r="Y392" s="124"/>
      <c r="Z392" s="125"/>
      <c r="AA392" s="125"/>
    </row>
    <row r="393" spans="2:27" s="114" customFormat="1" hidden="1" x14ac:dyDescent="0.2">
      <c r="B393" s="117"/>
      <c r="C393" s="120"/>
      <c r="F393" s="108" t="str">
        <f t="shared" si="6"/>
        <v>168180</v>
      </c>
      <c r="G393" s="232">
        <v>150</v>
      </c>
      <c r="H393" s="232">
        <v>168</v>
      </c>
      <c r="I393" s="232">
        <v>180</v>
      </c>
      <c r="J393" s="232">
        <v>542</v>
      </c>
      <c r="K393" s="235">
        <v>345</v>
      </c>
      <c r="L393" s="458">
        <v>375</v>
      </c>
      <c r="M393" s="458">
        <v>450</v>
      </c>
      <c r="N393" s="458">
        <v>750</v>
      </c>
      <c r="T393" s="115"/>
      <c r="V393" s="124"/>
      <c r="W393" s="124"/>
      <c r="X393" s="124"/>
      <c r="Y393" s="124"/>
      <c r="Z393" s="125"/>
      <c r="AA393" s="125"/>
    </row>
    <row r="394" spans="2:27" s="114" customFormat="1" hidden="1" x14ac:dyDescent="0.2">
      <c r="B394" s="117"/>
      <c r="C394" s="120"/>
      <c r="F394" s="108" t="str">
        <f t="shared" si="6"/>
        <v>178180</v>
      </c>
      <c r="G394" s="232">
        <v>150</v>
      </c>
      <c r="H394" s="232">
        <v>178</v>
      </c>
      <c r="I394" s="232">
        <v>180</v>
      </c>
      <c r="J394" s="232">
        <v>542</v>
      </c>
      <c r="K394" s="235">
        <v>350</v>
      </c>
      <c r="L394" s="458">
        <v>375</v>
      </c>
      <c r="M394" s="458">
        <v>450</v>
      </c>
      <c r="N394" s="458">
        <v>750</v>
      </c>
      <c r="T394" s="115"/>
      <c r="V394" s="124"/>
      <c r="W394" s="124"/>
      <c r="X394" s="124"/>
      <c r="Y394" s="124"/>
      <c r="Z394" s="125"/>
      <c r="AA394" s="125"/>
    </row>
    <row r="395" spans="2:27" s="114" customFormat="1" hidden="1" x14ac:dyDescent="0.2">
      <c r="B395" s="117"/>
      <c r="C395" s="120"/>
      <c r="F395" s="108" t="str">
        <f t="shared" si="6"/>
        <v>219180</v>
      </c>
      <c r="G395" s="232">
        <v>200</v>
      </c>
      <c r="H395" s="232">
        <v>219</v>
      </c>
      <c r="I395" s="232">
        <v>180</v>
      </c>
      <c r="J395" s="232">
        <v>592</v>
      </c>
      <c r="K395" s="235">
        <v>365</v>
      </c>
      <c r="L395" s="458">
        <v>500</v>
      </c>
      <c r="M395" s="458">
        <v>600</v>
      </c>
      <c r="N395" s="458">
        <v>1000</v>
      </c>
      <c r="T395" s="115"/>
      <c r="V395" s="124"/>
      <c r="W395" s="124"/>
      <c r="X395" s="124"/>
      <c r="Y395" s="124"/>
      <c r="Z395" s="125"/>
      <c r="AA395" s="125"/>
    </row>
    <row r="396" spans="2:27" s="114" customFormat="1" hidden="1" x14ac:dyDescent="0.2">
      <c r="B396" s="117"/>
      <c r="C396" s="120"/>
      <c r="F396" s="108" t="str">
        <f t="shared" si="6"/>
        <v>230180</v>
      </c>
      <c r="G396" s="232">
        <v>250</v>
      </c>
      <c r="H396" s="232">
        <v>230</v>
      </c>
      <c r="I396" s="232">
        <v>180</v>
      </c>
      <c r="J396" s="232">
        <v>612</v>
      </c>
      <c r="K396" s="235">
        <v>381</v>
      </c>
      <c r="L396" s="458">
        <v>625</v>
      </c>
      <c r="M396" s="458">
        <v>750</v>
      </c>
      <c r="N396" s="458">
        <v>1250</v>
      </c>
      <c r="T396" s="115"/>
      <c r="V396" s="124"/>
      <c r="W396" s="124"/>
      <c r="X396" s="124"/>
      <c r="Y396" s="124"/>
      <c r="Z396" s="125"/>
      <c r="AA396" s="125"/>
    </row>
    <row r="397" spans="2:27" s="114" customFormat="1" hidden="1" x14ac:dyDescent="0.2">
      <c r="B397" s="117"/>
      <c r="C397" s="120"/>
      <c r="F397" s="108" t="str">
        <f t="shared" si="6"/>
        <v>273180</v>
      </c>
      <c r="G397" s="232">
        <v>250</v>
      </c>
      <c r="H397" s="232">
        <v>273</v>
      </c>
      <c r="I397" s="232">
        <v>180</v>
      </c>
      <c r="J397" s="232">
        <v>647</v>
      </c>
      <c r="K397" s="235">
        <v>381</v>
      </c>
      <c r="L397" s="458">
        <v>625</v>
      </c>
      <c r="M397" s="458">
        <v>750</v>
      </c>
      <c r="N397" s="458">
        <v>1250</v>
      </c>
      <c r="T397" s="115"/>
      <c r="V397" s="124"/>
      <c r="W397" s="124"/>
      <c r="X397" s="124"/>
      <c r="Y397" s="124"/>
      <c r="Z397" s="125"/>
      <c r="AA397" s="125"/>
    </row>
    <row r="398" spans="2:27" s="114" customFormat="1" hidden="1" x14ac:dyDescent="0.2">
      <c r="B398" s="117"/>
      <c r="C398" s="120"/>
      <c r="F398" s="108" t="str">
        <f t="shared" si="6"/>
        <v>289180</v>
      </c>
      <c r="G398" s="232">
        <v>250</v>
      </c>
      <c r="H398" s="232">
        <v>289</v>
      </c>
      <c r="I398" s="232">
        <v>180</v>
      </c>
      <c r="J398" s="232">
        <v>661</v>
      </c>
      <c r="K398" s="235">
        <v>381</v>
      </c>
      <c r="L398" s="458">
        <v>625</v>
      </c>
      <c r="M398" s="458">
        <v>750</v>
      </c>
      <c r="N398" s="458">
        <v>1250</v>
      </c>
      <c r="T398" s="115"/>
      <c r="V398" s="124"/>
      <c r="W398" s="124"/>
      <c r="X398" s="124"/>
      <c r="Y398" s="124"/>
      <c r="Z398" s="125"/>
      <c r="AA398" s="125"/>
    </row>
    <row r="399" spans="2:27" s="114" customFormat="1" hidden="1" x14ac:dyDescent="0.2">
      <c r="B399" s="117"/>
      <c r="C399" s="120"/>
      <c r="F399" s="108" t="str">
        <f t="shared" si="6"/>
        <v>324180</v>
      </c>
      <c r="G399" s="232">
        <v>300</v>
      </c>
      <c r="H399" s="232">
        <v>324</v>
      </c>
      <c r="I399" s="232">
        <v>180</v>
      </c>
      <c r="J399" s="232">
        <v>702</v>
      </c>
      <c r="K399" s="235">
        <v>457</v>
      </c>
      <c r="L399" s="458">
        <v>750</v>
      </c>
      <c r="M399" s="458">
        <v>900</v>
      </c>
      <c r="N399" s="458">
        <v>1500</v>
      </c>
      <c r="T399" s="115"/>
      <c r="V399" s="124"/>
      <c r="W399" s="124"/>
      <c r="X399" s="124"/>
      <c r="Y399" s="124"/>
      <c r="Z399" s="125"/>
      <c r="AA399" s="125"/>
    </row>
    <row r="400" spans="2:27" s="114" customFormat="1" hidden="1" x14ac:dyDescent="0.2">
      <c r="B400" s="117"/>
      <c r="C400" s="120"/>
      <c r="F400" s="108" t="str">
        <f t="shared" si="6"/>
        <v>356180</v>
      </c>
      <c r="G400" s="232">
        <v>350</v>
      </c>
      <c r="H400" s="232">
        <v>356</v>
      </c>
      <c r="I400" s="232">
        <v>180</v>
      </c>
      <c r="J400" s="232">
        <v>722</v>
      </c>
      <c r="K400" s="235">
        <v>533</v>
      </c>
      <c r="L400" s="458">
        <v>875</v>
      </c>
      <c r="M400" s="458">
        <v>1050</v>
      </c>
      <c r="N400" s="458">
        <v>1750</v>
      </c>
      <c r="T400" s="115"/>
      <c r="V400" s="124"/>
      <c r="W400" s="124"/>
      <c r="X400" s="124"/>
      <c r="Y400" s="124"/>
      <c r="Z400" s="125"/>
      <c r="AA400" s="125"/>
    </row>
    <row r="401" spans="2:27" s="114" customFormat="1" hidden="1" x14ac:dyDescent="0.2">
      <c r="B401" s="117"/>
      <c r="C401" s="120"/>
      <c r="F401" s="108" t="str">
        <f t="shared" si="6"/>
        <v>371180</v>
      </c>
      <c r="G401" s="232">
        <v>350</v>
      </c>
      <c r="H401" s="232">
        <v>371</v>
      </c>
      <c r="I401" s="232">
        <v>180</v>
      </c>
      <c r="J401" s="232">
        <v>752</v>
      </c>
      <c r="K401" s="235">
        <v>533</v>
      </c>
      <c r="L401" s="458">
        <v>875</v>
      </c>
      <c r="M401" s="458">
        <v>1050</v>
      </c>
      <c r="N401" s="458">
        <v>1750</v>
      </c>
      <c r="T401" s="115"/>
      <c r="V401" s="124"/>
      <c r="W401" s="124"/>
      <c r="X401" s="124"/>
      <c r="Y401" s="124"/>
      <c r="Z401" s="125"/>
      <c r="AA401" s="125"/>
    </row>
    <row r="402" spans="2:27" s="114" customFormat="1" hidden="1" x14ac:dyDescent="0.2">
      <c r="B402" s="117"/>
      <c r="C402" s="120"/>
      <c r="F402" s="108" t="str">
        <f t="shared" si="6"/>
        <v>406180</v>
      </c>
      <c r="G402" s="232">
        <v>400</v>
      </c>
      <c r="H402" s="232">
        <v>406</v>
      </c>
      <c r="I402" s="232">
        <v>180</v>
      </c>
      <c r="J402" s="232">
        <v>778</v>
      </c>
      <c r="K402" s="235">
        <v>610</v>
      </c>
      <c r="L402" s="458">
        <v>1000</v>
      </c>
      <c r="M402" s="458">
        <v>1200</v>
      </c>
      <c r="N402" s="458">
        <v>2000</v>
      </c>
      <c r="T402" s="115"/>
      <c r="V402" s="124"/>
      <c r="W402" s="124"/>
      <c r="X402" s="124"/>
      <c r="Y402" s="124"/>
      <c r="Z402" s="125"/>
      <c r="AA402" s="125"/>
    </row>
    <row r="403" spans="2:27" s="114" customFormat="1" hidden="1" x14ac:dyDescent="0.2">
      <c r="B403" s="117"/>
      <c r="C403" s="120"/>
      <c r="F403" s="108" t="str">
        <f t="shared" si="6"/>
        <v>426180</v>
      </c>
      <c r="G403" s="232">
        <v>400</v>
      </c>
      <c r="H403" s="232">
        <v>426</v>
      </c>
      <c r="I403" s="232">
        <v>180</v>
      </c>
      <c r="J403" s="232">
        <v>802</v>
      </c>
      <c r="K403" s="235">
        <v>610</v>
      </c>
      <c r="L403" s="458">
        <v>1000</v>
      </c>
      <c r="M403" s="458">
        <v>1200</v>
      </c>
      <c r="N403" s="458">
        <v>2000</v>
      </c>
      <c r="T403" s="115"/>
      <c r="V403" s="124"/>
      <c r="W403" s="124"/>
      <c r="X403" s="124"/>
      <c r="Y403" s="124"/>
      <c r="Z403" s="125"/>
      <c r="AA403" s="125"/>
    </row>
    <row r="404" spans="2:27" s="114" customFormat="1" hidden="1" x14ac:dyDescent="0.2">
      <c r="B404" s="117"/>
      <c r="C404" s="120"/>
      <c r="F404" s="108" t="str">
        <f t="shared" si="6"/>
        <v>508180</v>
      </c>
      <c r="G404" s="232">
        <v>500</v>
      </c>
      <c r="H404" s="232">
        <v>508</v>
      </c>
      <c r="I404" s="232">
        <v>180</v>
      </c>
      <c r="J404" s="232">
        <v>882</v>
      </c>
      <c r="K404" s="235">
        <v>762</v>
      </c>
      <c r="L404" s="458">
        <v>1250</v>
      </c>
      <c r="M404" s="458">
        <v>1500</v>
      </c>
      <c r="N404" s="458">
        <v>2500</v>
      </c>
      <c r="T404" s="115"/>
      <c r="V404" s="124"/>
      <c r="W404" s="124"/>
      <c r="X404" s="124"/>
      <c r="Y404" s="124"/>
      <c r="Z404" s="125"/>
      <c r="AA404" s="125"/>
    </row>
    <row r="405" spans="2:27" s="114" customFormat="1" hidden="1" x14ac:dyDescent="0.2">
      <c r="B405" s="117"/>
      <c r="C405" s="120"/>
      <c r="F405" s="108" t="str">
        <f t="shared" si="6"/>
        <v>533180</v>
      </c>
      <c r="G405" s="232">
        <v>500</v>
      </c>
      <c r="H405" s="232">
        <v>533</v>
      </c>
      <c r="I405" s="232">
        <v>180</v>
      </c>
      <c r="J405" s="232">
        <v>912</v>
      </c>
      <c r="K405" s="235">
        <v>762</v>
      </c>
      <c r="L405" s="458">
        <v>1250</v>
      </c>
      <c r="M405" s="458">
        <v>1500</v>
      </c>
      <c r="N405" s="458">
        <v>2500</v>
      </c>
      <c r="T405" s="115"/>
      <c r="V405" s="124"/>
      <c r="W405" s="124"/>
      <c r="X405" s="124"/>
      <c r="Y405" s="124"/>
      <c r="Z405" s="125"/>
      <c r="AA405" s="125"/>
    </row>
    <row r="406" spans="2:27" s="114" customFormat="1" hidden="1" x14ac:dyDescent="0.2">
      <c r="B406" s="117"/>
      <c r="C406" s="120"/>
      <c r="F406" s="108" t="str">
        <f t="shared" si="6"/>
        <v>612180</v>
      </c>
      <c r="G406" s="232">
        <v>600</v>
      </c>
      <c r="H406" s="232">
        <v>612</v>
      </c>
      <c r="I406" s="232">
        <v>180</v>
      </c>
      <c r="J406" s="232">
        <v>986</v>
      </c>
      <c r="K406" s="235">
        <v>914</v>
      </c>
      <c r="L406" s="458">
        <v>1500</v>
      </c>
      <c r="M406" s="458">
        <v>1800</v>
      </c>
      <c r="N406" s="458">
        <v>3000</v>
      </c>
      <c r="T406" s="115"/>
      <c r="V406" s="124"/>
      <c r="W406" s="124"/>
      <c r="X406" s="124"/>
      <c r="Y406" s="124"/>
      <c r="Z406" s="125"/>
      <c r="AA406" s="125"/>
    </row>
    <row r="407" spans="2:27" s="114" customFormat="1" hidden="1" x14ac:dyDescent="0.2">
      <c r="B407" s="117"/>
      <c r="C407" s="120"/>
      <c r="F407" s="108" t="str">
        <f t="shared" si="6"/>
        <v>630180</v>
      </c>
      <c r="G407" s="232">
        <v>600</v>
      </c>
      <c r="H407" s="232">
        <v>630</v>
      </c>
      <c r="I407" s="232">
        <v>180</v>
      </c>
      <c r="J407" s="232">
        <v>1012</v>
      </c>
      <c r="K407" s="235">
        <v>914</v>
      </c>
      <c r="L407" s="458">
        <v>1500</v>
      </c>
      <c r="M407" s="458">
        <v>1800</v>
      </c>
      <c r="N407" s="458">
        <v>3000</v>
      </c>
      <c r="T407" s="115"/>
      <c r="V407" s="124"/>
      <c r="W407" s="124"/>
      <c r="X407" s="124"/>
      <c r="Y407" s="124"/>
      <c r="Z407" s="125"/>
      <c r="AA407" s="125"/>
    </row>
    <row r="408" spans="2:27" s="114" customFormat="1" hidden="1" x14ac:dyDescent="0.2">
      <c r="B408" s="117"/>
      <c r="C408" s="120"/>
      <c r="F408" s="108" t="str">
        <f t="shared" si="6"/>
        <v>714180</v>
      </c>
      <c r="G408" s="232">
        <v>700</v>
      </c>
      <c r="H408" s="232">
        <v>714</v>
      </c>
      <c r="I408" s="232">
        <v>180</v>
      </c>
      <c r="J408" s="232">
        <v>1092</v>
      </c>
      <c r="K408" s="235">
        <v>1070</v>
      </c>
      <c r="L408" s="458">
        <v>1750</v>
      </c>
      <c r="M408" s="458">
        <v>2100</v>
      </c>
      <c r="N408" s="458">
        <v>3500</v>
      </c>
      <c r="T408" s="115"/>
      <c r="V408" s="124"/>
      <c r="W408" s="124"/>
      <c r="X408" s="124"/>
      <c r="Y408" s="124"/>
      <c r="Z408" s="125"/>
      <c r="AA408" s="125"/>
    </row>
    <row r="409" spans="2:27" s="114" customFormat="1" hidden="1" x14ac:dyDescent="0.2">
      <c r="B409" s="117"/>
      <c r="C409" s="120"/>
      <c r="F409" s="108" t="str">
        <f t="shared" si="6"/>
        <v>813180</v>
      </c>
      <c r="G409" s="232">
        <v>800</v>
      </c>
      <c r="H409" s="232">
        <v>813</v>
      </c>
      <c r="I409" s="232">
        <v>180</v>
      </c>
      <c r="J409" s="232">
        <v>1196</v>
      </c>
      <c r="K409" s="235">
        <v>1220</v>
      </c>
      <c r="L409" s="458">
        <v>2000</v>
      </c>
      <c r="M409" s="458">
        <v>2400</v>
      </c>
      <c r="N409" s="458">
        <v>4000</v>
      </c>
      <c r="T409" s="115"/>
      <c r="V409" s="124"/>
      <c r="W409" s="124"/>
      <c r="X409" s="124"/>
      <c r="Y409" s="124"/>
      <c r="Z409" s="125"/>
      <c r="AA409" s="125"/>
    </row>
    <row r="410" spans="2:27" s="114" customFormat="1" hidden="1" x14ac:dyDescent="0.2">
      <c r="B410" s="117"/>
      <c r="C410" s="120"/>
      <c r="F410" s="108" t="str">
        <f t="shared" si="6"/>
        <v>914180</v>
      </c>
      <c r="G410" s="232">
        <v>900</v>
      </c>
      <c r="H410" s="232">
        <v>914</v>
      </c>
      <c r="I410" s="232">
        <v>180</v>
      </c>
      <c r="J410" s="232">
        <v>1294</v>
      </c>
      <c r="K410" s="235">
        <v>1370</v>
      </c>
      <c r="L410" s="458">
        <v>2250</v>
      </c>
      <c r="M410" s="458">
        <v>2700</v>
      </c>
      <c r="N410" s="458">
        <v>4500</v>
      </c>
      <c r="T410" s="115"/>
      <c r="V410" s="124"/>
      <c r="W410" s="124"/>
      <c r="X410" s="124"/>
      <c r="Y410" s="124"/>
      <c r="Z410" s="125"/>
      <c r="AA410" s="125"/>
    </row>
    <row r="411" spans="2:27" s="114" customFormat="1" hidden="1" x14ac:dyDescent="0.2">
      <c r="B411" s="117"/>
      <c r="C411" s="120"/>
      <c r="F411" s="108" t="str">
        <f t="shared" si="6"/>
        <v>1016180</v>
      </c>
      <c r="G411" s="232">
        <v>1000</v>
      </c>
      <c r="H411" s="232">
        <v>1016</v>
      </c>
      <c r="I411" s="232">
        <v>180</v>
      </c>
      <c r="J411" s="232">
        <v>1396</v>
      </c>
      <c r="K411" s="235">
        <v>1525</v>
      </c>
      <c r="L411" s="458">
        <v>2500</v>
      </c>
      <c r="M411" s="458">
        <v>3000</v>
      </c>
      <c r="N411" s="458">
        <v>5000</v>
      </c>
      <c r="T411" s="115"/>
      <c r="V411" s="124"/>
      <c r="W411" s="124"/>
      <c r="X411" s="124"/>
      <c r="Y411" s="124"/>
      <c r="Z411" s="125"/>
      <c r="AA411" s="125"/>
    </row>
    <row r="412" spans="2:27" s="114" customFormat="1" hidden="1" x14ac:dyDescent="0.2">
      <c r="B412" s="117"/>
      <c r="C412" s="120"/>
      <c r="F412" s="108" t="str">
        <f t="shared" si="6"/>
        <v>12200</v>
      </c>
      <c r="G412" s="232">
        <v>8</v>
      </c>
      <c r="H412" s="232">
        <v>12</v>
      </c>
      <c r="I412" s="232">
        <v>200</v>
      </c>
      <c r="J412" s="232">
        <v>424</v>
      </c>
      <c r="K412" s="235">
        <v>270</v>
      </c>
      <c r="L412" s="458">
        <v>270</v>
      </c>
      <c r="M412" s="458">
        <v>270</v>
      </c>
      <c r="N412" s="458">
        <v>270</v>
      </c>
      <c r="T412" s="115"/>
      <c r="V412" s="124"/>
      <c r="W412" s="124"/>
      <c r="X412" s="124"/>
      <c r="Y412" s="124"/>
      <c r="Z412" s="125"/>
      <c r="AA412" s="125"/>
    </row>
    <row r="413" spans="2:27" s="114" customFormat="1" hidden="1" x14ac:dyDescent="0.2">
      <c r="B413" s="117"/>
      <c r="C413" s="120"/>
      <c r="F413" s="108" t="str">
        <f t="shared" si="6"/>
        <v>15200</v>
      </c>
      <c r="G413" s="232">
        <v>8</v>
      </c>
      <c r="H413" s="232">
        <v>15</v>
      </c>
      <c r="I413" s="232">
        <v>200</v>
      </c>
      <c r="J413" s="232">
        <v>424</v>
      </c>
      <c r="K413" s="235">
        <v>270</v>
      </c>
      <c r="L413" s="458">
        <v>270</v>
      </c>
      <c r="M413" s="458">
        <v>270</v>
      </c>
      <c r="N413" s="458">
        <v>270</v>
      </c>
      <c r="T413" s="115"/>
      <c r="V413" s="124"/>
      <c r="W413" s="124"/>
      <c r="X413" s="124"/>
      <c r="Y413" s="124"/>
      <c r="Z413" s="125"/>
      <c r="AA413" s="125"/>
    </row>
    <row r="414" spans="2:27" s="114" customFormat="1" hidden="1" x14ac:dyDescent="0.2">
      <c r="B414" s="117"/>
      <c r="C414" s="120"/>
      <c r="F414" s="108" t="str">
        <f t="shared" si="6"/>
        <v>18200</v>
      </c>
      <c r="G414" s="232">
        <v>10</v>
      </c>
      <c r="H414" s="232">
        <v>18</v>
      </c>
      <c r="I414" s="232">
        <v>200</v>
      </c>
      <c r="J414" s="232">
        <v>436</v>
      </c>
      <c r="K414" s="235">
        <v>270</v>
      </c>
      <c r="L414" s="458">
        <v>270</v>
      </c>
      <c r="M414" s="458">
        <v>270</v>
      </c>
      <c r="N414" s="458">
        <v>270</v>
      </c>
      <c r="T414" s="115"/>
      <c r="V414" s="124"/>
      <c r="W414" s="124"/>
      <c r="X414" s="124"/>
      <c r="Y414" s="124"/>
      <c r="Z414" s="125"/>
      <c r="AA414" s="125"/>
    </row>
    <row r="415" spans="2:27" s="114" customFormat="1" hidden="1" x14ac:dyDescent="0.2">
      <c r="B415" s="117"/>
      <c r="C415" s="120"/>
      <c r="F415" s="108" t="str">
        <f t="shared" si="6"/>
        <v>22200</v>
      </c>
      <c r="G415" s="232">
        <v>15</v>
      </c>
      <c r="H415" s="232">
        <v>22</v>
      </c>
      <c r="I415" s="232">
        <v>200</v>
      </c>
      <c r="J415" s="232">
        <v>436</v>
      </c>
      <c r="K415" s="235">
        <v>270</v>
      </c>
      <c r="L415" s="458">
        <v>270</v>
      </c>
      <c r="M415" s="458">
        <v>270</v>
      </c>
      <c r="N415" s="458">
        <v>270</v>
      </c>
      <c r="T415" s="115"/>
      <c r="V415" s="124"/>
      <c r="W415" s="124"/>
      <c r="X415" s="124"/>
      <c r="Y415" s="124"/>
      <c r="Z415" s="125"/>
      <c r="AA415" s="125"/>
    </row>
    <row r="416" spans="2:27" s="114" customFormat="1" hidden="1" x14ac:dyDescent="0.2">
      <c r="B416" s="117"/>
      <c r="C416" s="120"/>
      <c r="F416" s="108" t="str">
        <f t="shared" si="6"/>
        <v>28200</v>
      </c>
      <c r="G416" s="232">
        <v>20</v>
      </c>
      <c r="H416" s="232">
        <v>28</v>
      </c>
      <c r="I416" s="232">
        <v>200</v>
      </c>
      <c r="J416" s="232">
        <v>451</v>
      </c>
      <c r="K416" s="235">
        <v>275</v>
      </c>
      <c r="L416" s="458">
        <v>275</v>
      </c>
      <c r="M416" s="458">
        <v>275</v>
      </c>
      <c r="N416" s="458">
        <v>275</v>
      </c>
      <c r="T416" s="115"/>
      <c r="V416" s="124"/>
      <c r="W416" s="124"/>
      <c r="X416" s="124"/>
      <c r="Y416" s="124"/>
      <c r="Z416" s="125"/>
      <c r="AA416" s="125"/>
    </row>
    <row r="417" spans="2:27" s="114" customFormat="1" hidden="1" x14ac:dyDescent="0.2">
      <c r="B417" s="117"/>
      <c r="C417" s="120"/>
      <c r="F417" s="108" t="str">
        <f t="shared" si="6"/>
        <v>35200</v>
      </c>
      <c r="G417" s="232">
        <v>25</v>
      </c>
      <c r="H417" s="232">
        <v>35</v>
      </c>
      <c r="I417" s="232">
        <v>200</v>
      </c>
      <c r="J417" s="232">
        <v>451</v>
      </c>
      <c r="K417" s="235">
        <v>275</v>
      </c>
      <c r="L417" s="458">
        <v>275</v>
      </c>
      <c r="M417" s="458">
        <v>275</v>
      </c>
      <c r="N417" s="458">
        <v>275</v>
      </c>
      <c r="T417" s="115"/>
      <c r="V417" s="124"/>
      <c r="W417" s="124"/>
      <c r="X417" s="124"/>
      <c r="Y417" s="124"/>
      <c r="Z417" s="125"/>
      <c r="AA417" s="125"/>
    </row>
    <row r="418" spans="2:27" s="114" customFormat="1" hidden="1" x14ac:dyDescent="0.2">
      <c r="B418" s="117"/>
      <c r="C418" s="120"/>
      <c r="F418" s="108" t="str">
        <f t="shared" si="6"/>
        <v>42200</v>
      </c>
      <c r="G418" s="232">
        <v>32</v>
      </c>
      <c r="H418" s="232">
        <v>42</v>
      </c>
      <c r="I418" s="232">
        <v>200</v>
      </c>
      <c r="J418" s="232">
        <v>464</v>
      </c>
      <c r="K418" s="235">
        <v>280</v>
      </c>
      <c r="L418" s="458">
        <v>280</v>
      </c>
      <c r="M418" s="458">
        <v>280</v>
      </c>
      <c r="N418" s="458">
        <v>280</v>
      </c>
      <c r="T418" s="115"/>
      <c r="V418" s="124"/>
      <c r="W418" s="124"/>
      <c r="X418" s="124"/>
      <c r="Y418" s="124"/>
      <c r="Z418" s="125"/>
      <c r="AA418" s="125"/>
    </row>
    <row r="419" spans="2:27" s="114" customFormat="1" hidden="1" x14ac:dyDescent="0.2">
      <c r="B419" s="117"/>
      <c r="C419" s="120"/>
      <c r="F419" s="108" t="str">
        <f t="shared" si="6"/>
        <v>48200</v>
      </c>
      <c r="G419" s="232">
        <v>40</v>
      </c>
      <c r="H419" s="232">
        <v>48</v>
      </c>
      <c r="I419" s="232">
        <v>200</v>
      </c>
      <c r="J419" s="232">
        <v>464</v>
      </c>
      <c r="K419" s="235">
        <v>280</v>
      </c>
      <c r="L419" s="458">
        <v>280</v>
      </c>
      <c r="M419" s="458">
        <v>280</v>
      </c>
      <c r="N419" s="458">
        <v>280</v>
      </c>
      <c r="T419" s="115"/>
      <c r="V419" s="124"/>
      <c r="W419" s="124"/>
      <c r="X419" s="124"/>
      <c r="Y419" s="124"/>
      <c r="Z419" s="125"/>
      <c r="AA419" s="125"/>
    </row>
    <row r="420" spans="2:27" s="114" customFormat="1" hidden="1" x14ac:dyDescent="0.2">
      <c r="B420" s="117"/>
      <c r="C420" s="120"/>
      <c r="F420" s="108" t="str">
        <f t="shared" si="6"/>
        <v>54200</v>
      </c>
      <c r="G420" s="232">
        <v>40</v>
      </c>
      <c r="H420" s="232">
        <v>54</v>
      </c>
      <c r="I420" s="232">
        <v>200</v>
      </c>
      <c r="J420" s="232">
        <v>478</v>
      </c>
      <c r="K420" s="235">
        <v>290</v>
      </c>
      <c r="L420" s="458">
        <v>290</v>
      </c>
      <c r="M420" s="458">
        <v>290</v>
      </c>
      <c r="N420" s="458">
        <v>290</v>
      </c>
      <c r="T420" s="115"/>
      <c r="V420" s="124"/>
      <c r="W420" s="124"/>
      <c r="X420" s="124"/>
      <c r="Y420" s="124"/>
      <c r="Z420" s="125"/>
      <c r="AA420" s="125"/>
    </row>
    <row r="421" spans="2:27" s="114" customFormat="1" hidden="1" x14ac:dyDescent="0.2">
      <c r="B421" s="117"/>
      <c r="C421" s="120"/>
      <c r="F421" s="108" t="str">
        <f t="shared" si="6"/>
        <v>60200</v>
      </c>
      <c r="G421" s="232">
        <v>50</v>
      </c>
      <c r="H421" s="232">
        <v>60</v>
      </c>
      <c r="I421" s="232">
        <v>200</v>
      </c>
      <c r="J421" s="232">
        <v>478</v>
      </c>
      <c r="K421" s="235">
        <v>290</v>
      </c>
      <c r="L421" s="458">
        <v>290</v>
      </c>
      <c r="M421" s="458">
        <v>290</v>
      </c>
      <c r="N421" s="458">
        <v>290</v>
      </c>
      <c r="T421" s="115"/>
      <c r="V421" s="124"/>
      <c r="W421" s="124"/>
      <c r="X421" s="124"/>
      <c r="Y421" s="124"/>
      <c r="Z421" s="125"/>
      <c r="AA421" s="125"/>
    </row>
    <row r="422" spans="2:27" s="114" customFormat="1" hidden="1" x14ac:dyDescent="0.2">
      <c r="B422" s="117"/>
      <c r="C422" s="120"/>
      <c r="F422" s="108" t="str">
        <f t="shared" si="6"/>
        <v>64200</v>
      </c>
      <c r="G422" s="232">
        <v>50</v>
      </c>
      <c r="H422" s="232">
        <v>64</v>
      </c>
      <c r="I422" s="232">
        <v>200</v>
      </c>
      <c r="J422" s="232">
        <v>491</v>
      </c>
      <c r="K422" s="235">
        <v>300</v>
      </c>
      <c r="L422" s="458">
        <v>300</v>
      </c>
      <c r="M422" s="458">
        <v>300</v>
      </c>
      <c r="N422" s="458">
        <v>300</v>
      </c>
      <c r="T422" s="115"/>
      <c r="V422" s="124"/>
      <c r="W422" s="124"/>
      <c r="X422" s="124"/>
      <c r="Y422" s="124"/>
      <c r="Z422" s="125"/>
      <c r="AA422" s="125"/>
    </row>
    <row r="423" spans="2:27" s="114" customFormat="1" hidden="1" x14ac:dyDescent="0.2">
      <c r="B423" s="117"/>
      <c r="C423" s="120"/>
      <c r="F423" s="108" t="str">
        <f t="shared" si="6"/>
        <v>70200</v>
      </c>
      <c r="G423" s="232">
        <v>50</v>
      </c>
      <c r="H423" s="232">
        <v>70</v>
      </c>
      <c r="I423" s="232">
        <v>200</v>
      </c>
      <c r="J423" s="232">
        <v>491</v>
      </c>
      <c r="K423" s="235">
        <v>300</v>
      </c>
      <c r="L423" s="458">
        <v>300</v>
      </c>
      <c r="M423" s="458">
        <v>300</v>
      </c>
      <c r="N423" s="458">
        <v>300</v>
      </c>
      <c r="T423" s="115"/>
      <c r="V423" s="124"/>
      <c r="W423" s="124"/>
      <c r="X423" s="124"/>
      <c r="Y423" s="124"/>
      <c r="Z423" s="125"/>
      <c r="AA423" s="125"/>
    </row>
    <row r="424" spans="2:27" s="114" customFormat="1" hidden="1" x14ac:dyDescent="0.2">
      <c r="B424" s="117"/>
      <c r="C424" s="120"/>
      <c r="F424" s="108" t="str">
        <f t="shared" si="6"/>
        <v>76200</v>
      </c>
      <c r="G424" s="232">
        <v>65</v>
      </c>
      <c r="H424" s="232">
        <v>76</v>
      </c>
      <c r="I424" s="232">
        <v>200</v>
      </c>
      <c r="J424" s="232">
        <v>504</v>
      </c>
      <c r="K424" s="235">
        <v>300</v>
      </c>
      <c r="L424" s="458">
        <v>300</v>
      </c>
      <c r="M424" s="458">
        <v>300</v>
      </c>
      <c r="N424" s="458">
        <v>325</v>
      </c>
      <c r="T424" s="115"/>
      <c r="V424" s="124"/>
      <c r="W424" s="124"/>
      <c r="X424" s="124"/>
      <c r="Y424" s="124"/>
      <c r="Z424" s="125"/>
      <c r="AA424" s="125"/>
    </row>
    <row r="425" spans="2:27" s="114" customFormat="1" hidden="1" x14ac:dyDescent="0.2">
      <c r="B425" s="117"/>
      <c r="C425" s="120"/>
      <c r="F425" s="108" t="str">
        <f t="shared" si="6"/>
        <v>89200</v>
      </c>
      <c r="G425" s="232">
        <v>80</v>
      </c>
      <c r="H425" s="232">
        <v>89</v>
      </c>
      <c r="I425" s="232">
        <v>200</v>
      </c>
      <c r="J425" s="232">
        <v>504</v>
      </c>
      <c r="K425" s="235">
        <v>300</v>
      </c>
      <c r="L425" s="458">
        <v>300</v>
      </c>
      <c r="M425" s="458">
        <v>300</v>
      </c>
      <c r="N425" s="458">
        <v>400</v>
      </c>
      <c r="T425" s="115"/>
      <c r="V425" s="124"/>
      <c r="W425" s="124"/>
      <c r="X425" s="124"/>
      <c r="Y425" s="124"/>
      <c r="Z425" s="125"/>
      <c r="AA425" s="125"/>
    </row>
    <row r="426" spans="2:27" s="114" customFormat="1" hidden="1" x14ac:dyDescent="0.2">
      <c r="B426" s="117"/>
      <c r="C426" s="120"/>
      <c r="F426" s="108" t="str">
        <f t="shared" si="6"/>
        <v>102200</v>
      </c>
      <c r="G426" s="232">
        <v>80</v>
      </c>
      <c r="H426" s="232">
        <v>102</v>
      </c>
      <c r="I426" s="232">
        <v>200</v>
      </c>
      <c r="J426" s="232">
        <v>517</v>
      </c>
      <c r="K426" s="235">
        <v>310</v>
      </c>
      <c r="L426" s="458">
        <v>310</v>
      </c>
      <c r="M426" s="458">
        <v>310</v>
      </c>
      <c r="N426" s="458">
        <v>400</v>
      </c>
      <c r="T426" s="115"/>
      <c r="V426" s="124"/>
      <c r="W426" s="124"/>
      <c r="X426" s="124"/>
      <c r="Y426" s="124"/>
      <c r="Z426" s="125"/>
      <c r="AA426" s="125"/>
    </row>
    <row r="427" spans="2:27" s="114" customFormat="1" hidden="1" x14ac:dyDescent="0.2">
      <c r="B427" s="117"/>
      <c r="C427" s="120"/>
      <c r="F427" s="108" t="str">
        <f t="shared" si="6"/>
        <v>114200</v>
      </c>
      <c r="G427" s="232">
        <v>100</v>
      </c>
      <c r="H427" s="232">
        <v>114</v>
      </c>
      <c r="I427" s="232">
        <v>200</v>
      </c>
      <c r="J427" s="232">
        <v>530</v>
      </c>
      <c r="K427" s="235">
        <v>320</v>
      </c>
      <c r="L427" s="458">
        <v>320</v>
      </c>
      <c r="M427" s="458">
        <v>320</v>
      </c>
      <c r="N427" s="458">
        <v>500</v>
      </c>
      <c r="T427" s="115"/>
      <c r="V427" s="124"/>
      <c r="W427" s="124"/>
      <c r="X427" s="124"/>
      <c r="Y427" s="124"/>
      <c r="Z427" s="125"/>
      <c r="AA427" s="125"/>
    </row>
    <row r="428" spans="2:27" s="114" customFormat="1" hidden="1" x14ac:dyDescent="0.2">
      <c r="B428" s="117"/>
      <c r="C428" s="120"/>
      <c r="F428" s="108" t="str">
        <f t="shared" si="6"/>
        <v>127200</v>
      </c>
      <c r="G428" s="232">
        <v>100</v>
      </c>
      <c r="H428" s="232">
        <v>127</v>
      </c>
      <c r="I428" s="232">
        <v>200</v>
      </c>
      <c r="J428" s="232">
        <v>542</v>
      </c>
      <c r="K428" s="235">
        <v>325</v>
      </c>
      <c r="L428" s="458">
        <v>325</v>
      </c>
      <c r="M428" s="458">
        <v>325</v>
      </c>
      <c r="N428" s="458">
        <v>500</v>
      </c>
      <c r="T428" s="115"/>
      <c r="V428" s="124"/>
      <c r="W428" s="124"/>
      <c r="X428" s="124"/>
      <c r="Y428" s="124"/>
      <c r="Z428" s="125"/>
      <c r="AA428" s="125"/>
    </row>
    <row r="429" spans="2:27" s="114" customFormat="1" hidden="1" x14ac:dyDescent="0.2">
      <c r="B429" s="117"/>
      <c r="C429" s="120"/>
      <c r="F429" s="108" t="str">
        <f t="shared" si="6"/>
        <v>140200</v>
      </c>
      <c r="G429" s="232">
        <v>125</v>
      </c>
      <c r="H429" s="232">
        <v>140</v>
      </c>
      <c r="I429" s="232">
        <v>200</v>
      </c>
      <c r="J429" s="232">
        <v>556</v>
      </c>
      <c r="K429" s="235">
        <v>330</v>
      </c>
      <c r="L429" s="458">
        <v>330</v>
      </c>
      <c r="M429" s="458">
        <v>375</v>
      </c>
      <c r="N429" s="458">
        <v>625</v>
      </c>
      <c r="T429" s="115"/>
      <c r="V429" s="124"/>
      <c r="W429" s="124"/>
      <c r="X429" s="124"/>
      <c r="Y429" s="124"/>
      <c r="Z429" s="125"/>
      <c r="AA429" s="125"/>
    </row>
    <row r="430" spans="2:27" s="114" customFormat="1" hidden="1" x14ac:dyDescent="0.2">
      <c r="B430" s="117"/>
      <c r="C430" s="120"/>
      <c r="F430" s="108" t="str">
        <f t="shared" si="6"/>
        <v>168200</v>
      </c>
      <c r="G430" s="232">
        <v>150</v>
      </c>
      <c r="H430" s="232">
        <v>168</v>
      </c>
      <c r="I430" s="232">
        <v>200</v>
      </c>
      <c r="J430" s="232">
        <v>582</v>
      </c>
      <c r="K430" s="235">
        <v>340</v>
      </c>
      <c r="L430" s="458">
        <v>375</v>
      </c>
      <c r="M430" s="458">
        <v>450</v>
      </c>
      <c r="N430" s="458">
        <v>750</v>
      </c>
      <c r="T430" s="115"/>
      <c r="V430" s="124"/>
      <c r="W430" s="124"/>
      <c r="X430" s="124"/>
      <c r="Y430" s="124"/>
      <c r="Z430" s="125"/>
      <c r="AA430" s="125"/>
    </row>
    <row r="431" spans="2:27" s="114" customFormat="1" hidden="1" x14ac:dyDescent="0.2">
      <c r="B431" s="117"/>
      <c r="C431" s="120"/>
      <c r="F431" s="108" t="str">
        <f t="shared" si="6"/>
        <v>178200</v>
      </c>
      <c r="G431" s="232">
        <v>150</v>
      </c>
      <c r="H431" s="232">
        <v>178</v>
      </c>
      <c r="I431" s="232">
        <v>200</v>
      </c>
      <c r="J431" s="232">
        <v>592</v>
      </c>
      <c r="K431" s="235">
        <v>345</v>
      </c>
      <c r="L431" s="458">
        <v>375</v>
      </c>
      <c r="M431" s="458">
        <v>450</v>
      </c>
      <c r="N431" s="458">
        <v>750</v>
      </c>
      <c r="T431" s="115"/>
      <c r="V431" s="124"/>
      <c r="W431" s="124"/>
      <c r="X431" s="124"/>
      <c r="Y431" s="124"/>
      <c r="Z431" s="125"/>
      <c r="AA431" s="125"/>
    </row>
    <row r="432" spans="2:27" s="114" customFormat="1" hidden="1" x14ac:dyDescent="0.2">
      <c r="B432" s="117"/>
      <c r="C432" s="120"/>
      <c r="F432" s="108" t="str">
        <f t="shared" si="6"/>
        <v>219200</v>
      </c>
      <c r="G432" s="232">
        <v>200</v>
      </c>
      <c r="H432" s="232">
        <v>219</v>
      </c>
      <c r="I432" s="232">
        <v>200</v>
      </c>
      <c r="J432" s="232">
        <v>635</v>
      </c>
      <c r="K432" s="235">
        <v>375</v>
      </c>
      <c r="L432" s="458">
        <v>500</v>
      </c>
      <c r="M432" s="458">
        <v>600</v>
      </c>
      <c r="N432" s="458">
        <v>1000</v>
      </c>
      <c r="T432" s="115"/>
      <c r="V432" s="124"/>
      <c r="W432" s="124"/>
      <c r="X432" s="124"/>
      <c r="Y432" s="124"/>
      <c r="Z432" s="125"/>
      <c r="AA432" s="125"/>
    </row>
    <row r="433" spans="2:27" s="114" customFormat="1" hidden="1" x14ac:dyDescent="0.2">
      <c r="B433" s="117"/>
      <c r="C433" s="120"/>
      <c r="F433" s="108" t="str">
        <f t="shared" si="6"/>
        <v>230200</v>
      </c>
      <c r="G433" s="232">
        <v>200</v>
      </c>
      <c r="H433" s="232">
        <v>230</v>
      </c>
      <c r="I433" s="232">
        <v>200</v>
      </c>
      <c r="J433" s="232">
        <v>647</v>
      </c>
      <c r="K433" s="235">
        <v>380</v>
      </c>
      <c r="L433" s="458">
        <v>500</v>
      </c>
      <c r="M433" s="458">
        <v>600</v>
      </c>
      <c r="N433" s="458">
        <v>1000</v>
      </c>
      <c r="T433" s="115"/>
      <c r="V433" s="124"/>
      <c r="W433" s="124"/>
      <c r="X433" s="124"/>
      <c r="Y433" s="124"/>
      <c r="Z433" s="125"/>
      <c r="AA433" s="125"/>
    </row>
    <row r="434" spans="2:27" s="114" customFormat="1" hidden="1" x14ac:dyDescent="0.2">
      <c r="B434" s="117"/>
      <c r="C434" s="120"/>
      <c r="F434" s="108" t="str">
        <f t="shared" si="6"/>
        <v>273200</v>
      </c>
      <c r="G434" s="232">
        <v>250</v>
      </c>
      <c r="H434" s="232">
        <v>273</v>
      </c>
      <c r="I434" s="232">
        <v>200</v>
      </c>
      <c r="J434" s="232">
        <v>687</v>
      </c>
      <c r="K434" s="235">
        <v>381</v>
      </c>
      <c r="L434" s="458">
        <v>625</v>
      </c>
      <c r="M434" s="458">
        <v>750</v>
      </c>
      <c r="N434" s="458">
        <v>1250</v>
      </c>
      <c r="T434" s="115"/>
      <c r="V434" s="124"/>
      <c r="W434" s="124"/>
      <c r="X434" s="124"/>
      <c r="Y434" s="124"/>
      <c r="Z434" s="125"/>
      <c r="AA434" s="125"/>
    </row>
    <row r="435" spans="2:27" s="114" customFormat="1" hidden="1" x14ac:dyDescent="0.2">
      <c r="B435" s="117"/>
      <c r="C435" s="120"/>
      <c r="F435" s="108" t="str">
        <f t="shared" si="6"/>
        <v>289200</v>
      </c>
      <c r="G435" s="232">
        <v>250</v>
      </c>
      <c r="H435" s="232">
        <v>289</v>
      </c>
      <c r="I435" s="232">
        <v>200</v>
      </c>
      <c r="J435" s="232">
        <v>702</v>
      </c>
      <c r="K435" s="235">
        <v>381</v>
      </c>
      <c r="L435" s="458">
        <v>625</v>
      </c>
      <c r="M435" s="458">
        <v>750</v>
      </c>
      <c r="N435" s="458">
        <v>1250</v>
      </c>
      <c r="T435" s="115"/>
      <c r="V435" s="124"/>
      <c r="W435" s="124"/>
      <c r="X435" s="124"/>
      <c r="Y435" s="124"/>
      <c r="Z435" s="125"/>
      <c r="AA435" s="125"/>
    </row>
    <row r="436" spans="2:27" s="114" customFormat="1" hidden="1" x14ac:dyDescent="0.2">
      <c r="B436" s="117"/>
      <c r="C436" s="120"/>
      <c r="F436" s="108" t="str">
        <f t="shared" si="6"/>
        <v>324200</v>
      </c>
      <c r="G436" s="232">
        <v>300</v>
      </c>
      <c r="H436" s="232">
        <v>324</v>
      </c>
      <c r="I436" s="232">
        <v>200</v>
      </c>
      <c r="J436" s="232">
        <v>742</v>
      </c>
      <c r="K436" s="235">
        <v>457</v>
      </c>
      <c r="L436" s="458">
        <v>750</v>
      </c>
      <c r="M436" s="458">
        <v>900</v>
      </c>
      <c r="N436" s="458">
        <v>1500</v>
      </c>
      <c r="T436" s="115"/>
      <c r="V436" s="124"/>
      <c r="W436" s="124"/>
      <c r="X436" s="124"/>
      <c r="Y436" s="124"/>
      <c r="Z436" s="125"/>
      <c r="AA436" s="125"/>
    </row>
    <row r="437" spans="2:27" s="114" customFormat="1" hidden="1" x14ac:dyDescent="0.2">
      <c r="B437" s="117"/>
      <c r="C437" s="120"/>
      <c r="F437" s="108" t="str">
        <f t="shared" si="6"/>
        <v>356200</v>
      </c>
      <c r="G437" s="232">
        <v>350</v>
      </c>
      <c r="H437" s="232">
        <v>356</v>
      </c>
      <c r="I437" s="232">
        <v>200</v>
      </c>
      <c r="J437" s="232">
        <v>768</v>
      </c>
      <c r="K437" s="235">
        <v>533</v>
      </c>
      <c r="L437" s="458">
        <v>875</v>
      </c>
      <c r="M437" s="458">
        <v>1050</v>
      </c>
      <c r="N437" s="458">
        <v>1750</v>
      </c>
      <c r="T437" s="115"/>
      <c r="V437" s="124"/>
      <c r="W437" s="124"/>
      <c r="X437" s="124"/>
      <c r="Y437" s="124"/>
      <c r="Z437" s="125"/>
      <c r="AA437" s="125"/>
    </row>
    <row r="438" spans="2:27" s="114" customFormat="1" hidden="1" x14ac:dyDescent="0.2">
      <c r="B438" s="117"/>
      <c r="C438" s="120"/>
      <c r="F438" s="108" t="str">
        <f t="shared" si="6"/>
        <v>371200</v>
      </c>
      <c r="G438" s="232">
        <v>350</v>
      </c>
      <c r="H438" s="232">
        <v>371</v>
      </c>
      <c r="I438" s="232">
        <v>200</v>
      </c>
      <c r="J438" s="232">
        <v>792</v>
      </c>
      <c r="K438" s="235">
        <v>533</v>
      </c>
      <c r="L438" s="458">
        <v>875</v>
      </c>
      <c r="M438" s="458">
        <v>1050</v>
      </c>
      <c r="N438" s="458">
        <v>1750</v>
      </c>
      <c r="T438" s="115"/>
      <c r="V438" s="124"/>
      <c r="W438" s="124"/>
      <c r="X438" s="124"/>
      <c r="Y438" s="124"/>
      <c r="Z438" s="125"/>
      <c r="AA438" s="125"/>
    </row>
    <row r="439" spans="2:27" s="114" customFormat="1" hidden="1" x14ac:dyDescent="0.2">
      <c r="B439" s="117"/>
      <c r="C439" s="120"/>
      <c r="F439" s="108" t="str">
        <f t="shared" si="6"/>
        <v>406200</v>
      </c>
      <c r="G439" s="232">
        <v>400</v>
      </c>
      <c r="H439" s="232">
        <v>406</v>
      </c>
      <c r="I439" s="232">
        <v>200</v>
      </c>
      <c r="J439" s="232">
        <v>831</v>
      </c>
      <c r="K439" s="235">
        <v>610</v>
      </c>
      <c r="L439" s="458">
        <v>1000</v>
      </c>
      <c r="M439" s="458">
        <v>1200</v>
      </c>
      <c r="N439" s="458">
        <v>2000</v>
      </c>
      <c r="T439" s="115"/>
      <c r="V439" s="124"/>
      <c r="W439" s="124"/>
      <c r="X439" s="124"/>
      <c r="Y439" s="124"/>
      <c r="Z439" s="125"/>
      <c r="AA439" s="125"/>
    </row>
    <row r="440" spans="2:27" s="114" customFormat="1" hidden="1" x14ac:dyDescent="0.2">
      <c r="B440" s="117"/>
      <c r="C440" s="120"/>
      <c r="F440" s="108" t="str">
        <f t="shared" si="6"/>
        <v>426200</v>
      </c>
      <c r="G440" s="232">
        <v>400</v>
      </c>
      <c r="H440" s="232">
        <v>426</v>
      </c>
      <c r="I440" s="232">
        <v>200</v>
      </c>
      <c r="J440" s="232">
        <v>842</v>
      </c>
      <c r="K440" s="235">
        <v>610</v>
      </c>
      <c r="L440" s="458">
        <v>1000</v>
      </c>
      <c r="M440" s="458">
        <v>1200</v>
      </c>
      <c r="N440" s="458">
        <v>2000</v>
      </c>
      <c r="T440" s="115"/>
      <c r="V440" s="124"/>
      <c r="W440" s="124"/>
      <c r="X440" s="124"/>
      <c r="Y440" s="124"/>
      <c r="Z440" s="125"/>
      <c r="AA440" s="125"/>
    </row>
    <row r="441" spans="2:27" s="114" customFormat="1" hidden="1" x14ac:dyDescent="0.2">
      <c r="B441" s="117"/>
      <c r="C441" s="120"/>
      <c r="F441" s="108" t="str">
        <f t="shared" si="6"/>
        <v>508200</v>
      </c>
      <c r="G441" s="232">
        <v>500</v>
      </c>
      <c r="H441" s="232">
        <v>508</v>
      </c>
      <c r="I441" s="232">
        <v>200</v>
      </c>
      <c r="J441" s="232">
        <v>922</v>
      </c>
      <c r="K441" s="235">
        <v>762</v>
      </c>
      <c r="L441" s="458">
        <v>1250</v>
      </c>
      <c r="M441" s="458">
        <v>1500</v>
      </c>
      <c r="N441" s="458">
        <v>2500</v>
      </c>
      <c r="T441" s="115"/>
      <c r="V441" s="124"/>
      <c r="W441" s="124"/>
      <c r="X441" s="124"/>
      <c r="Y441" s="124"/>
      <c r="Z441" s="125"/>
      <c r="AA441" s="125"/>
    </row>
    <row r="442" spans="2:27" s="114" customFormat="1" hidden="1" x14ac:dyDescent="0.2">
      <c r="B442" s="117"/>
      <c r="C442" s="120"/>
      <c r="F442" s="108" t="str">
        <f t="shared" si="6"/>
        <v>533200</v>
      </c>
      <c r="G442" s="232">
        <v>500</v>
      </c>
      <c r="H442" s="232">
        <v>533</v>
      </c>
      <c r="I442" s="232">
        <v>200</v>
      </c>
      <c r="J442" s="232">
        <v>940</v>
      </c>
      <c r="K442" s="235">
        <v>762</v>
      </c>
      <c r="L442" s="458">
        <v>1250</v>
      </c>
      <c r="M442" s="458">
        <v>1500</v>
      </c>
      <c r="N442" s="458">
        <v>2500</v>
      </c>
      <c r="T442" s="115"/>
      <c r="V442" s="124"/>
      <c r="W442" s="124"/>
      <c r="X442" s="124"/>
      <c r="Y442" s="124"/>
      <c r="Z442" s="125"/>
      <c r="AA442" s="125"/>
    </row>
    <row r="443" spans="2:27" s="114" customFormat="1" hidden="1" x14ac:dyDescent="0.2">
      <c r="B443" s="117"/>
      <c r="C443" s="120"/>
      <c r="F443" s="108" t="str">
        <f t="shared" si="6"/>
        <v>612200</v>
      </c>
      <c r="G443" s="232">
        <v>600</v>
      </c>
      <c r="H443" s="232">
        <v>612</v>
      </c>
      <c r="I443" s="232">
        <v>200</v>
      </c>
      <c r="J443" s="232">
        <v>1026</v>
      </c>
      <c r="K443" s="235">
        <v>914</v>
      </c>
      <c r="L443" s="458">
        <v>1500</v>
      </c>
      <c r="M443" s="458">
        <v>1800</v>
      </c>
      <c r="N443" s="458">
        <v>3000</v>
      </c>
      <c r="T443" s="115"/>
      <c r="V443" s="124"/>
      <c r="W443" s="124"/>
      <c r="X443" s="124"/>
      <c r="Y443" s="124"/>
      <c r="Z443" s="125"/>
      <c r="AA443" s="125"/>
    </row>
    <row r="444" spans="2:27" s="114" customFormat="1" hidden="1" x14ac:dyDescent="0.2">
      <c r="B444" s="117"/>
      <c r="C444" s="120"/>
      <c r="F444" s="108" t="str">
        <f t="shared" si="6"/>
        <v>630200</v>
      </c>
      <c r="G444" s="232">
        <v>600</v>
      </c>
      <c r="H444" s="232">
        <v>630</v>
      </c>
      <c r="I444" s="232">
        <v>200</v>
      </c>
      <c r="J444" s="232">
        <v>1052</v>
      </c>
      <c r="K444" s="235">
        <v>914</v>
      </c>
      <c r="L444" s="458">
        <v>1500</v>
      </c>
      <c r="M444" s="458">
        <v>1800</v>
      </c>
      <c r="N444" s="458">
        <v>3000</v>
      </c>
      <c r="T444" s="115"/>
      <c r="V444" s="124"/>
      <c r="W444" s="124"/>
      <c r="X444" s="124"/>
      <c r="Y444" s="124"/>
      <c r="Z444" s="125"/>
      <c r="AA444" s="125"/>
    </row>
    <row r="445" spans="2:27" s="114" customFormat="1" hidden="1" x14ac:dyDescent="0.2">
      <c r="B445" s="117"/>
      <c r="C445" s="120"/>
      <c r="F445" s="108" t="str">
        <f t="shared" si="6"/>
        <v>714200</v>
      </c>
      <c r="G445" s="232">
        <v>700</v>
      </c>
      <c r="H445" s="232">
        <v>714</v>
      </c>
      <c r="I445" s="232">
        <v>200</v>
      </c>
      <c r="J445" s="232">
        <v>1131</v>
      </c>
      <c r="K445" s="235">
        <v>1070</v>
      </c>
      <c r="L445" s="458">
        <v>1750</v>
      </c>
      <c r="M445" s="458">
        <v>2100</v>
      </c>
      <c r="N445" s="458">
        <v>3500</v>
      </c>
      <c r="T445" s="115"/>
      <c r="V445" s="124"/>
      <c r="W445" s="124"/>
      <c r="X445" s="124"/>
      <c r="Y445" s="124"/>
      <c r="Z445" s="125"/>
      <c r="AA445" s="125"/>
    </row>
    <row r="446" spans="2:27" s="114" customFormat="1" hidden="1" x14ac:dyDescent="0.2">
      <c r="B446" s="117"/>
      <c r="C446" s="120"/>
      <c r="F446" s="108" t="str">
        <f t="shared" si="6"/>
        <v>813200</v>
      </c>
      <c r="G446" s="232">
        <v>800</v>
      </c>
      <c r="H446" s="232">
        <v>813</v>
      </c>
      <c r="I446" s="232">
        <v>200</v>
      </c>
      <c r="J446" s="232">
        <v>1237</v>
      </c>
      <c r="K446" s="235">
        <v>1220</v>
      </c>
      <c r="L446" s="458">
        <v>2000</v>
      </c>
      <c r="M446" s="458">
        <v>2400</v>
      </c>
      <c r="N446" s="458">
        <v>4000</v>
      </c>
      <c r="T446" s="115"/>
      <c r="V446" s="124"/>
      <c r="W446" s="124"/>
      <c r="X446" s="124"/>
      <c r="Y446" s="124"/>
      <c r="Z446" s="125"/>
      <c r="AA446" s="125"/>
    </row>
    <row r="447" spans="2:27" s="114" customFormat="1" hidden="1" x14ac:dyDescent="0.2">
      <c r="B447" s="117"/>
      <c r="C447" s="120"/>
      <c r="F447" s="108" t="str">
        <f t="shared" si="6"/>
        <v>914200</v>
      </c>
      <c r="G447" s="232">
        <v>900</v>
      </c>
      <c r="H447" s="232">
        <v>914</v>
      </c>
      <c r="I447" s="232">
        <v>200</v>
      </c>
      <c r="J447" s="232">
        <v>1334</v>
      </c>
      <c r="K447" s="235">
        <v>1370</v>
      </c>
      <c r="L447" s="458">
        <v>2250</v>
      </c>
      <c r="M447" s="458">
        <v>2700</v>
      </c>
      <c r="N447" s="458">
        <v>4500</v>
      </c>
      <c r="T447" s="115"/>
      <c r="V447" s="124"/>
      <c r="W447" s="124"/>
      <c r="X447" s="124"/>
      <c r="Y447" s="124"/>
      <c r="Z447" s="125"/>
      <c r="AA447" s="125"/>
    </row>
    <row r="448" spans="2:27" s="114" customFormat="1" hidden="1" x14ac:dyDescent="0.2">
      <c r="B448" s="117"/>
      <c r="C448" s="120"/>
      <c r="F448" s="108" t="str">
        <f t="shared" si="6"/>
        <v>1016200</v>
      </c>
      <c r="G448" s="232">
        <v>1000</v>
      </c>
      <c r="H448" s="232">
        <v>1016</v>
      </c>
      <c r="I448" s="232">
        <v>200</v>
      </c>
      <c r="J448" s="232">
        <v>1436</v>
      </c>
      <c r="K448" s="235">
        <v>1525</v>
      </c>
      <c r="L448" s="458">
        <v>2500</v>
      </c>
      <c r="M448" s="458">
        <v>3000</v>
      </c>
      <c r="N448" s="458">
        <v>5000</v>
      </c>
      <c r="T448" s="115"/>
      <c r="V448" s="124"/>
      <c r="W448" s="124"/>
      <c r="X448" s="124"/>
      <c r="Y448" s="124"/>
      <c r="Z448" s="125"/>
      <c r="AA448" s="125"/>
    </row>
    <row r="449" spans="2:27" s="114" customFormat="1" hidden="1" x14ac:dyDescent="0.2">
      <c r="B449" s="117"/>
      <c r="C449" s="120"/>
      <c r="F449" s="108" t="str">
        <f t="shared" si="6"/>
        <v>12220</v>
      </c>
      <c r="G449" s="232">
        <v>8</v>
      </c>
      <c r="H449" s="232">
        <v>12</v>
      </c>
      <c r="I449" s="232">
        <v>220</v>
      </c>
      <c r="J449" s="232">
        <v>464</v>
      </c>
      <c r="K449" s="235">
        <v>280</v>
      </c>
      <c r="L449" s="458">
        <v>280</v>
      </c>
      <c r="M449" s="458">
        <v>280</v>
      </c>
      <c r="N449" s="458">
        <v>280</v>
      </c>
      <c r="T449" s="115"/>
      <c r="V449" s="124"/>
      <c r="W449" s="124"/>
      <c r="X449" s="124"/>
      <c r="Y449" s="124"/>
      <c r="Z449" s="125"/>
      <c r="AA449" s="125"/>
    </row>
    <row r="450" spans="2:27" s="114" customFormat="1" hidden="1" x14ac:dyDescent="0.2">
      <c r="B450" s="117"/>
      <c r="C450" s="120"/>
      <c r="F450" s="108" t="str">
        <f t="shared" si="6"/>
        <v>15220</v>
      </c>
      <c r="G450" s="232">
        <v>8</v>
      </c>
      <c r="H450" s="232">
        <v>15</v>
      </c>
      <c r="I450" s="232">
        <v>220</v>
      </c>
      <c r="J450" s="232">
        <v>464</v>
      </c>
      <c r="K450" s="235">
        <v>280</v>
      </c>
      <c r="L450" s="458">
        <v>280</v>
      </c>
      <c r="M450" s="458">
        <v>280</v>
      </c>
      <c r="N450" s="458">
        <v>280</v>
      </c>
      <c r="T450" s="115"/>
      <c r="V450" s="124"/>
      <c r="W450" s="124"/>
      <c r="X450" s="124"/>
      <c r="Y450" s="124"/>
      <c r="Z450" s="125"/>
      <c r="AA450" s="125"/>
    </row>
    <row r="451" spans="2:27" s="114" customFormat="1" hidden="1" x14ac:dyDescent="0.2">
      <c r="B451" s="117"/>
      <c r="C451" s="120"/>
      <c r="F451" s="108" t="str">
        <f t="shared" ref="F451:F514" si="7">CONCATENATE(H451,I451)</f>
        <v>18220</v>
      </c>
      <c r="G451" s="232">
        <v>10</v>
      </c>
      <c r="H451" s="232">
        <v>18</v>
      </c>
      <c r="I451" s="232">
        <v>220</v>
      </c>
      <c r="J451" s="232">
        <v>478</v>
      </c>
      <c r="K451" s="235">
        <v>290</v>
      </c>
      <c r="L451" s="458">
        <v>290</v>
      </c>
      <c r="M451" s="458">
        <v>290</v>
      </c>
      <c r="N451" s="458">
        <v>290</v>
      </c>
      <c r="T451" s="115"/>
      <c r="V451" s="124"/>
      <c r="W451" s="124"/>
      <c r="X451" s="124"/>
      <c r="Y451" s="124"/>
      <c r="Z451" s="125"/>
      <c r="AA451" s="125"/>
    </row>
    <row r="452" spans="2:27" s="114" customFormat="1" hidden="1" x14ac:dyDescent="0.2">
      <c r="B452" s="117"/>
      <c r="C452" s="120"/>
      <c r="F452" s="108" t="str">
        <f t="shared" si="7"/>
        <v>22220</v>
      </c>
      <c r="G452" s="232">
        <v>15</v>
      </c>
      <c r="H452" s="232">
        <v>22</v>
      </c>
      <c r="I452" s="232">
        <v>220</v>
      </c>
      <c r="J452" s="232">
        <v>478</v>
      </c>
      <c r="K452" s="235">
        <v>290</v>
      </c>
      <c r="L452" s="458">
        <v>290</v>
      </c>
      <c r="M452" s="458">
        <v>290</v>
      </c>
      <c r="N452" s="458">
        <v>290</v>
      </c>
      <c r="T452" s="115"/>
      <c r="V452" s="124"/>
      <c r="W452" s="124"/>
      <c r="X452" s="124"/>
      <c r="Y452" s="124"/>
      <c r="Z452" s="125"/>
      <c r="AA452" s="125"/>
    </row>
    <row r="453" spans="2:27" s="114" customFormat="1" hidden="1" x14ac:dyDescent="0.2">
      <c r="B453" s="117"/>
      <c r="C453" s="120"/>
      <c r="F453" s="108" t="str">
        <f t="shared" si="7"/>
        <v>28220</v>
      </c>
      <c r="G453" s="232">
        <v>20</v>
      </c>
      <c r="H453" s="232">
        <v>28</v>
      </c>
      <c r="I453" s="232">
        <v>220</v>
      </c>
      <c r="J453" s="232">
        <v>491</v>
      </c>
      <c r="K453" s="235">
        <v>300</v>
      </c>
      <c r="L453" s="458">
        <v>300</v>
      </c>
      <c r="M453" s="458">
        <v>300</v>
      </c>
      <c r="N453" s="458">
        <v>300</v>
      </c>
      <c r="T453" s="115"/>
      <c r="V453" s="124"/>
      <c r="W453" s="124"/>
      <c r="X453" s="124"/>
      <c r="Y453" s="124"/>
      <c r="Z453" s="125"/>
      <c r="AA453" s="125"/>
    </row>
    <row r="454" spans="2:27" s="114" customFormat="1" hidden="1" x14ac:dyDescent="0.2">
      <c r="B454" s="117"/>
      <c r="C454" s="120"/>
      <c r="F454" s="108" t="str">
        <f t="shared" si="7"/>
        <v>35220</v>
      </c>
      <c r="G454" s="232">
        <v>25</v>
      </c>
      <c r="H454" s="232">
        <v>35</v>
      </c>
      <c r="I454" s="232">
        <v>220</v>
      </c>
      <c r="J454" s="232">
        <v>491</v>
      </c>
      <c r="K454" s="235">
        <v>300</v>
      </c>
      <c r="L454" s="458">
        <v>300</v>
      </c>
      <c r="M454" s="458">
        <v>300</v>
      </c>
      <c r="N454" s="458">
        <v>300</v>
      </c>
      <c r="T454" s="115"/>
      <c r="V454" s="124"/>
      <c r="W454" s="124"/>
      <c r="X454" s="124"/>
      <c r="Y454" s="124"/>
      <c r="Z454" s="125"/>
      <c r="AA454" s="125"/>
    </row>
    <row r="455" spans="2:27" s="114" customFormat="1" hidden="1" x14ac:dyDescent="0.2">
      <c r="B455" s="117"/>
      <c r="C455" s="120"/>
      <c r="F455" s="108" t="str">
        <f t="shared" si="7"/>
        <v>42220</v>
      </c>
      <c r="G455" s="232">
        <v>32</v>
      </c>
      <c r="H455" s="232">
        <v>42</v>
      </c>
      <c r="I455" s="232">
        <v>220</v>
      </c>
      <c r="J455" s="232">
        <v>504</v>
      </c>
      <c r="K455" s="235">
        <v>300</v>
      </c>
      <c r="L455" s="458">
        <v>300</v>
      </c>
      <c r="M455" s="458">
        <v>300</v>
      </c>
      <c r="N455" s="458">
        <v>300</v>
      </c>
      <c r="T455" s="115"/>
      <c r="V455" s="124"/>
      <c r="W455" s="124"/>
      <c r="X455" s="124"/>
      <c r="Y455" s="124"/>
      <c r="Z455" s="125"/>
      <c r="AA455" s="125"/>
    </row>
    <row r="456" spans="2:27" s="114" customFormat="1" hidden="1" x14ac:dyDescent="0.2">
      <c r="B456" s="117"/>
      <c r="C456" s="120"/>
      <c r="F456" s="108" t="str">
        <f t="shared" si="7"/>
        <v>48220</v>
      </c>
      <c r="G456" s="232">
        <v>40</v>
      </c>
      <c r="H456" s="232">
        <v>48</v>
      </c>
      <c r="I456" s="232">
        <v>220</v>
      </c>
      <c r="J456" s="232">
        <v>504</v>
      </c>
      <c r="K456" s="235">
        <v>300</v>
      </c>
      <c r="L456" s="458">
        <v>300</v>
      </c>
      <c r="M456" s="458">
        <v>300</v>
      </c>
      <c r="N456" s="458">
        <v>300</v>
      </c>
      <c r="T456" s="115"/>
      <c r="V456" s="124"/>
      <c r="W456" s="124"/>
      <c r="X456" s="124"/>
      <c r="Y456" s="124"/>
      <c r="Z456" s="125"/>
      <c r="AA456" s="125"/>
    </row>
    <row r="457" spans="2:27" s="114" customFormat="1" hidden="1" x14ac:dyDescent="0.2">
      <c r="B457" s="117"/>
      <c r="C457" s="120"/>
      <c r="F457" s="108" t="str">
        <f t="shared" si="7"/>
        <v>54220</v>
      </c>
      <c r="G457" s="232">
        <v>40</v>
      </c>
      <c r="H457" s="232">
        <v>54</v>
      </c>
      <c r="I457" s="232">
        <v>220</v>
      </c>
      <c r="J457" s="232">
        <v>517</v>
      </c>
      <c r="K457" s="235">
        <v>310</v>
      </c>
      <c r="L457" s="458">
        <v>310</v>
      </c>
      <c r="M457" s="458">
        <v>310</v>
      </c>
      <c r="N457" s="458">
        <v>310</v>
      </c>
      <c r="T457" s="115"/>
      <c r="V457" s="124"/>
      <c r="W457" s="124"/>
      <c r="X457" s="124"/>
      <c r="Y457" s="124"/>
      <c r="Z457" s="125"/>
      <c r="AA457" s="125"/>
    </row>
    <row r="458" spans="2:27" s="114" customFormat="1" hidden="1" x14ac:dyDescent="0.2">
      <c r="B458" s="117"/>
      <c r="C458" s="120"/>
      <c r="F458" s="108" t="str">
        <f t="shared" si="7"/>
        <v>60220</v>
      </c>
      <c r="G458" s="232">
        <v>50</v>
      </c>
      <c r="H458" s="232">
        <v>60</v>
      </c>
      <c r="I458" s="232">
        <v>220</v>
      </c>
      <c r="J458" s="232">
        <v>517</v>
      </c>
      <c r="K458" s="235">
        <v>310</v>
      </c>
      <c r="L458" s="458">
        <v>310</v>
      </c>
      <c r="M458" s="458">
        <v>310</v>
      </c>
      <c r="N458" s="458">
        <v>310</v>
      </c>
      <c r="T458" s="115"/>
      <c r="V458" s="124"/>
      <c r="W458" s="124"/>
      <c r="X458" s="124"/>
      <c r="Y458" s="124"/>
      <c r="Z458" s="125"/>
      <c r="AA458" s="125"/>
    </row>
    <row r="459" spans="2:27" s="114" customFormat="1" hidden="1" x14ac:dyDescent="0.2">
      <c r="B459" s="117"/>
      <c r="C459" s="120"/>
      <c r="F459" s="108" t="str">
        <f t="shared" si="7"/>
        <v>64220</v>
      </c>
      <c r="G459" s="232">
        <v>50</v>
      </c>
      <c r="H459" s="232">
        <v>64</v>
      </c>
      <c r="I459" s="232">
        <v>220</v>
      </c>
      <c r="J459" s="232">
        <v>530</v>
      </c>
      <c r="K459" s="235">
        <v>320</v>
      </c>
      <c r="L459" s="458">
        <v>320</v>
      </c>
      <c r="M459" s="458">
        <v>320</v>
      </c>
      <c r="N459" s="458">
        <v>320</v>
      </c>
      <c r="T459" s="115"/>
      <c r="V459" s="124"/>
      <c r="W459" s="124"/>
      <c r="X459" s="124"/>
      <c r="Y459" s="124"/>
      <c r="Z459" s="125"/>
      <c r="AA459" s="125"/>
    </row>
    <row r="460" spans="2:27" s="114" customFormat="1" hidden="1" x14ac:dyDescent="0.2">
      <c r="B460" s="117"/>
      <c r="C460" s="120"/>
      <c r="F460" s="108" t="str">
        <f t="shared" si="7"/>
        <v>70220</v>
      </c>
      <c r="G460" s="232">
        <v>50</v>
      </c>
      <c r="H460" s="232">
        <v>70</v>
      </c>
      <c r="I460" s="232">
        <v>220</v>
      </c>
      <c r="J460" s="232">
        <v>530</v>
      </c>
      <c r="K460" s="235">
        <v>320</v>
      </c>
      <c r="L460" s="458">
        <v>320</v>
      </c>
      <c r="M460" s="458">
        <v>320</v>
      </c>
      <c r="N460" s="458">
        <v>320</v>
      </c>
      <c r="T460" s="115"/>
      <c r="V460" s="124"/>
      <c r="W460" s="124"/>
      <c r="X460" s="124"/>
      <c r="Y460" s="124"/>
      <c r="Z460" s="125"/>
      <c r="AA460" s="125"/>
    </row>
    <row r="461" spans="2:27" s="114" customFormat="1" hidden="1" x14ac:dyDescent="0.2">
      <c r="B461" s="117"/>
      <c r="C461" s="120"/>
      <c r="F461" s="108" t="str">
        <f t="shared" si="7"/>
        <v>76220</v>
      </c>
      <c r="G461" s="232">
        <v>65</v>
      </c>
      <c r="H461" s="232">
        <v>76</v>
      </c>
      <c r="I461" s="232">
        <v>220</v>
      </c>
      <c r="J461" s="232">
        <v>542</v>
      </c>
      <c r="K461" s="235">
        <v>325</v>
      </c>
      <c r="L461" s="458">
        <v>325</v>
      </c>
      <c r="M461" s="458">
        <v>325</v>
      </c>
      <c r="N461" s="458">
        <v>325</v>
      </c>
      <c r="T461" s="115"/>
      <c r="V461" s="124"/>
      <c r="W461" s="124"/>
      <c r="X461" s="124"/>
      <c r="Y461" s="124"/>
      <c r="Z461" s="125"/>
      <c r="AA461" s="125"/>
    </row>
    <row r="462" spans="2:27" s="114" customFormat="1" hidden="1" x14ac:dyDescent="0.2">
      <c r="B462" s="117"/>
      <c r="C462" s="120"/>
      <c r="F462" s="108" t="str">
        <f t="shared" si="7"/>
        <v>89220</v>
      </c>
      <c r="G462" s="232">
        <v>80</v>
      </c>
      <c r="H462" s="232">
        <v>89</v>
      </c>
      <c r="I462" s="232">
        <v>220</v>
      </c>
      <c r="J462" s="232">
        <v>542</v>
      </c>
      <c r="K462" s="235">
        <v>325</v>
      </c>
      <c r="L462" s="458">
        <v>325</v>
      </c>
      <c r="M462" s="458">
        <v>325</v>
      </c>
      <c r="N462" s="458">
        <v>400</v>
      </c>
      <c r="T462" s="115"/>
      <c r="V462" s="124"/>
      <c r="W462" s="124"/>
      <c r="X462" s="124"/>
      <c r="Y462" s="124"/>
      <c r="Z462" s="125"/>
      <c r="AA462" s="125"/>
    </row>
    <row r="463" spans="2:27" s="114" customFormat="1" hidden="1" x14ac:dyDescent="0.2">
      <c r="B463" s="117"/>
      <c r="C463" s="120"/>
      <c r="F463" s="108" t="str">
        <f t="shared" si="7"/>
        <v>102220</v>
      </c>
      <c r="G463" s="232">
        <v>80</v>
      </c>
      <c r="H463" s="232">
        <v>102</v>
      </c>
      <c r="I463" s="232">
        <v>220</v>
      </c>
      <c r="J463" s="232">
        <v>556</v>
      </c>
      <c r="K463" s="235">
        <v>335</v>
      </c>
      <c r="L463" s="458">
        <v>335</v>
      </c>
      <c r="M463" s="458">
        <v>335</v>
      </c>
      <c r="N463" s="458">
        <v>400</v>
      </c>
      <c r="T463" s="115"/>
      <c r="V463" s="124"/>
      <c r="W463" s="124"/>
      <c r="X463" s="124"/>
      <c r="Y463" s="124"/>
      <c r="Z463" s="125"/>
      <c r="AA463" s="125"/>
    </row>
    <row r="464" spans="2:27" s="114" customFormat="1" hidden="1" x14ac:dyDescent="0.2">
      <c r="B464" s="117"/>
      <c r="C464" s="120"/>
      <c r="F464" s="108" t="str">
        <f t="shared" si="7"/>
        <v>114220</v>
      </c>
      <c r="G464" s="232">
        <v>100</v>
      </c>
      <c r="H464" s="232">
        <v>114</v>
      </c>
      <c r="I464" s="232">
        <v>220</v>
      </c>
      <c r="J464" s="232">
        <v>572</v>
      </c>
      <c r="K464" s="235">
        <v>335</v>
      </c>
      <c r="L464" s="458">
        <v>335</v>
      </c>
      <c r="M464" s="458">
        <v>335</v>
      </c>
      <c r="N464" s="458">
        <v>500</v>
      </c>
      <c r="T464" s="115"/>
      <c r="V464" s="124"/>
      <c r="W464" s="124"/>
      <c r="X464" s="124"/>
      <c r="Y464" s="124"/>
      <c r="Z464" s="125"/>
      <c r="AA464" s="125"/>
    </row>
    <row r="465" spans="2:27" s="114" customFormat="1" hidden="1" x14ac:dyDescent="0.2">
      <c r="B465" s="117"/>
      <c r="C465" s="120"/>
      <c r="F465" s="108" t="str">
        <f t="shared" si="7"/>
        <v>127220</v>
      </c>
      <c r="G465" s="232">
        <v>100</v>
      </c>
      <c r="H465" s="232">
        <v>127</v>
      </c>
      <c r="I465" s="232">
        <v>220</v>
      </c>
      <c r="J465" s="232">
        <v>582</v>
      </c>
      <c r="K465" s="235">
        <v>340</v>
      </c>
      <c r="L465" s="458">
        <v>340</v>
      </c>
      <c r="M465" s="458">
        <v>340</v>
      </c>
      <c r="N465" s="458">
        <v>500</v>
      </c>
      <c r="T465" s="115"/>
      <c r="V465" s="124"/>
      <c r="W465" s="124"/>
      <c r="X465" s="124"/>
      <c r="Y465" s="124"/>
      <c r="Z465" s="125"/>
      <c r="AA465" s="125"/>
    </row>
    <row r="466" spans="2:27" s="114" customFormat="1" hidden="1" x14ac:dyDescent="0.2">
      <c r="B466" s="117"/>
      <c r="C466" s="120"/>
      <c r="F466" s="108" t="str">
        <f t="shared" si="7"/>
        <v>140220</v>
      </c>
      <c r="G466" s="232">
        <v>125</v>
      </c>
      <c r="H466" s="232">
        <v>140</v>
      </c>
      <c r="I466" s="232">
        <v>220</v>
      </c>
      <c r="J466" s="232">
        <v>592</v>
      </c>
      <c r="K466" s="235">
        <v>350</v>
      </c>
      <c r="L466" s="458">
        <v>350</v>
      </c>
      <c r="M466" s="458">
        <v>375</v>
      </c>
      <c r="N466" s="458">
        <v>625</v>
      </c>
      <c r="T466" s="115"/>
      <c r="V466" s="124"/>
      <c r="W466" s="124"/>
      <c r="X466" s="124"/>
      <c r="Y466" s="124"/>
      <c r="Z466" s="125"/>
      <c r="AA466" s="125"/>
    </row>
    <row r="467" spans="2:27" s="114" customFormat="1" hidden="1" x14ac:dyDescent="0.2">
      <c r="B467" s="117"/>
      <c r="C467" s="120"/>
      <c r="F467" s="108" t="str">
        <f t="shared" si="7"/>
        <v>168220</v>
      </c>
      <c r="G467" s="232">
        <v>150</v>
      </c>
      <c r="H467" s="232">
        <v>168</v>
      </c>
      <c r="I467" s="232">
        <v>220</v>
      </c>
      <c r="J467" s="232">
        <v>622</v>
      </c>
      <c r="K467" s="235">
        <v>360</v>
      </c>
      <c r="L467" s="458">
        <v>375</v>
      </c>
      <c r="M467" s="458">
        <v>450</v>
      </c>
      <c r="N467" s="458">
        <v>750</v>
      </c>
      <c r="T467" s="115"/>
      <c r="V467" s="124"/>
      <c r="W467" s="124"/>
      <c r="X467" s="124"/>
      <c r="Y467" s="124"/>
      <c r="Z467" s="125"/>
      <c r="AA467" s="125"/>
    </row>
    <row r="468" spans="2:27" s="114" customFormat="1" hidden="1" x14ac:dyDescent="0.2">
      <c r="B468" s="117"/>
      <c r="C468" s="120"/>
      <c r="F468" s="108" t="str">
        <f t="shared" si="7"/>
        <v>178220</v>
      </c>
      <c r="G468" s="232">
        <v>150</v>
      </c>
      <c r="H468" s="232">
        <v>178</v>
      </c>
      <c r="I468" s="232">
        <v>220</v>
      </c>
      <c r="J468" s="232">
        <v>635</v>
      </c>
      <c r="K468" s="235">
        <v>375</v>
      </c>
      <c r="L468" s="458">
        <v>375</v>
      </c>
      <c r="M468" s="458">
        <v>450</v>
      </c>
      <c r="N468" s="458">
        <v>750</v>
      </c>
      <c r="T468" s="115"/>
      <c r="V468" s="124"/>
      <c r="W468" s="124"/>
      <c r="X468" s="124"/>
      <c r="Y468" s="124"/>
      <c r="Z468" s="125"/>
      <c r="AA468" s="125"/>
    </row>
    <row r="469" spans="2:27" s="114" customFormat="1" hidden="1" x14ac:dyDescent="0.2">
      <c r="B469" s="117"/>
      <c r="C469" s="120"/>
      <c r="F469" s="108" t="str">
        <f t="shared" si="7"/>
        <v>219220</v>
      </c>
      <c r="G469" s="232">
        <v>200</v>
      </c>
      <c r="H469" s="232">
        <v>219</v>
      </c>
      <c r="I469" s="232">
        <v>220</v>
      </c>
      <c r="J469" s="232">
        <v>675</v>
      </c>
      <c r="K469" s="235">
        <v>381</v>
      </c>
      <c r="L469" s="458">
        <v>500</v>
      </c>
      <c r="M469" s="458">
        <v>600</v>
      </c>
      <c r="N469" s="458">
        <v>1000</v>
      </c>
      <c r="T469" s="115"/>
      <c r="V469" s="124"/>
      <c r="W469" s="124"/>
      <c r="X469" s="124"/>
      <c r="Y469" s="124"/>
      <c r="Z469" s="125"/>
      <c r="AA469" s="125"/>
    </row>
    <row r="470" spans="2:27" s="114" customFormat="1" hidden="1" x14ac:dyDescent="0.2">
      <c r="B470" s="117"/>
      <c r="C470" s="120"/>
      <c r="F470" s="108" t="str">
        <f t="shared" si="7"/>
        <v>230220</v>
      </c>
      <c r="G470" s="232">
        <v>200</v>
      </c>
      <c r="H470" s="232">
        <v>230</v>
      </c>
      <c r="I470" s="232">
        <v>220</v>
      </c>
      <c r="J470" s="232">
        <v>687</v>
      </c>
      <c r="K470" s="235">
        <v>381</v>
      </c>
      <c r="L470" s="458">
        <v>500</v>
      </c>
      <c r="M470" s="458">
        <v>600</v>
      </c>
      <c r="N470" s="458">
        <v>1000</v>
      </c>
      <c r="T470" s="115"/>
      <c r="V470" s="124"/>
      <c r="W470" s="124"/>
      <c r="X470" s="124"/>
      <c r="Y470" s="124"/>
      <c r="Z470" s="125"/>
      <c r="AA470" s="125"/>
    </row>
    <row r="471" spans="2:27" s="114" customFormat="1" hidden="1" x14ac:dyDescent="0.2">
      <c r="B471" s="117"/>
      <c r="C471" s="120"/>
      <c r="F471" s="108" t="str">
        <f t="shared" si="7"/>
        <v>273220</v>
      </c>
      <c r="G471" s="232">
        <v>250</v>
      </c>
      <c r="H471" s="232">
        <v>273</v>
      </c>
      <c r="I471" s="232">
        <v>220</v>
      </c>
      <c r="J471" s="232">
        <v>722</v>
      </c>
      <c r="K471" s="235">
        <v>390</v>
      </c>
      <c r="L471" s="458">
        <v>625</v>
      </c>
      <c r="M471" s="458">
        <v>750</v>
      </c>
      <c r="N471" s="458">
        <v>1250</v>
      </c>
      <c r="T471" s="115"/>
      <c r="V471" s="124"/>
      <c r="W471" s="124"/>
      <c r="X471" s="124"/>
      <c r="Y471" s="124"/>
      <c r="Z471" s="125"/>
      <c r="AA471" s="125"/>
    </row>
    <row r="472" spans="2:27" s="114" customFormat="1" hidden="1" x14ac:dyDescent="0.2">
      <c r="B472" s="117"/>
      <c r="C472" s="120"/>
      <c r="F472" s="108" t="str">
        <f t="shared" si="7"/>
        <v>289220</v>
      </c>
      <c r="G472" s="232">
        <v>250</v>
      </c>
      <c r="H472" s="232">
        <v>289</v>
      </c>
      <c r="I472" s="232">
        <v>220</v>
      </c>
      <c r="J472" s="232">
        <v>742</v>
      </c>
      <c r="K472" s="235">
        <v>400</v>
      </c>
      <c r="L472" s="458">
        <v>625</v>
      </c>
      <c r="M472" s="458">
        <v>750</v>
      </c>
      <c r="N472" s="458">
        <v>1250</v>
      </c>
      <c r="T472" s="115"/>
      <c r="V472" s="124"/>
      <c r="W472" s="124"/>
      <c r="X472" s="124"/>
      <c r="Y472" s="124"/>
      <c r="Z472" s="125"/>
      <c r="AA472" s="125"/>
    </row>
    <row r="473" spans="2:27" s="114" customFormat="1" hidden="1" x14ac:dyDescent="0.2">
      <c r="B473" s="117"/>
      <c r="C473" s="120"/>
      <c r="F473" s="108" t="str">
        <f t="shared" si="7"/>
        <v>324220</v>
      </c>
      <c r="G473" s="232">
        <v>300</v>
      </c>
      <c r="H473" s="232">
        <v>324</v>
      </c>
      <c r="I473" s="232">
        <v>220</v>
      </c>
      <c r="J473" s="232">
        <v>792</v>
      </c>
      <c r="K473" s="235">
        <v>457</v>
      </c>
      <c r="L473" s="458">
        <v>750</v>
      </c>
      <c r="M473" s="458">
        <v>900</v>
      </c>
      <c r="N473" s="458">
        <v>1500</v>
      </c>
      <c r="T473" s="115"/>
      <c r="V473" s="124"/>
      <c r="W473" s="124"/>
      <c r="X473" s="124"/>
      <c r="Y473" s="124"/>
      <c r="Z473" s="125"/>
      <c r="AA473" s="125"/>
    </row>
    <row r="474" spans="2:27" s="114" customFormat="1" hidden="1" x14ac:dyDescent="0.2">
      <c r="B474" s="117"/>
      <c r="C474" s="120"/>
      <c r="F474" s="108" t="str">
        <f t="shared" si="7"/>
        <v>356220</v>
      </c>
      <c r="G474" s="232">
        <v>350</v>
      </c>
      <c r="H474" s="232">
        <v>356</v>
      </c>
      <c r="I474" s="232">
        <v>220</v>
      </c>
      <c r="J474" s="232">
        <v>802</v>
      </c>
      <c r="K474" s="235">
        <v>533</v>
      </c>
      <c r="L474" s="458">
        <v>875</v>
      </c>
      <c r="M474" s="458">
        <v>1050</v>
      </c>
      <c r="N474" s="458">
        <v>1750</v>
      </c>
      <c r="T474" s="115"/>
      <c r="V474" s="124"/>
      <c r="W474" s="124"/>
      <c r="X474" s="124"/>
      <c r="Y474" s="124"/>
      <c r="Z474" s="125"/>
      <c r="AA474" s="125"/>
    </row>
    <row r="475" spans="2:27" s="114" customFormat="1" hidden="1" x14ac:dyDescent="0.2">
      <c r="B475" s="117"/>
      <c r="C475" s="120"/>
      <c r="F475" s="108" t="str">
        <f t="shared" si="7"/>
        <v>371220</v>
      </c>
      <c r="G475" s="232">
        <v>350</v>
      </c>
      <c r="H475" s="232">
        <v>371</v>
      </c>
      <c r="I475" s="232">
        <v>220</v>
      </c>
      <c r="J475" s="232">
        <v>831</v>
      </c>
      <c r="K475" s="235">
        <v>533</v>
      </c>
      <c r="L475" s="458">
        <v>875</v>
      </c>
      <c r="M475" s="458">
        <v>1050</v>
      </c>
      <c r="N475" s="458">
        <v>1750</v>
      </c>
      <c r="T475" s="115"/>
      <c r="V475" s="124"/>
      <c r="W475" s="124"/>
      <c r="X475" s="124"/>
      <c r="Y475" s="124"/>
      <c r="Z475" s="125"/>
      <c r="AA475" s="125"/>
    </row>
    <row r="476" spans="2:27" s="114" customFormat="1" hidden="1" x14ac:dyDescent="0.2">
      <c r="B476" s="117"/>
      <c r="C476" s="120"/>
      <c r="F476" s="108" t="str">
        <f t="shared" si="7"/>
        <v>406220</v>
      </c>
      <c r="G476" s="232">
        <v>400</v>
      </c>
      <c r="H476" s="232">
        <v>406</v>
      </c>
      <c r="I476" s="232">
        <v>220</v>
      </c>
      <c r="J476" s="232">
        <v>872</v>
      </c>
      <c r="K476" s="235">
        <v>610</v>
      </c>
      <c r="L476" s="458">
        <v>1000</v>
      </c>
      <c r="M476" s="458">
        <v>1200</v>
      </c>
      <c r="N476" s="458">
        <v>2000</v>
      </c>
      <c r="T476" s="115"/>
      <c r="V476" s="124"/>
      <c r="W476" s="124"/>
      <c r="X476" s="124"/>
      <c r="Y476" s="124"/>
      <c r="Z476" s="125"/>
      <c r="AA476" s="125"/>
    </row>
    <row r="477" spans="2:27" s="114" customFormat="1" hidden="1" x14ac:dyDescent="0.2">
      <c r="B477" s="117"/>
      <c r="C477" s="120"/>
      <c r="F477" s="108" t="str">
        <f t="shared" si="7"/>
        <v>426220</v>
      </c>
      <c r="G477" s="232">
        <v>400</v>
      </c>
      <c r="H477" s="232">
        <v>426</v>
      </c>
      <c r="I477" s="232">
        <v>220</v>
      </c>
      <c r="J477" s="232">
        <v>882</v>
      </c>
      <c r="K477" s="235">
        <v>610</v>
      </c>
      <c r="L477" s="458">
        <v>1000</v>
      </c>
      <c r="M477" s="458">
        <v>1200</v>
      </c>
      <c r="N477" s="458">
        <v>2000</v>
      </c>
      <c r="T477" s="115"/>
      <c r="V477" s="124"/>
      <c r="W477" s="124"/>
      <c r="X477" s="124"/>
      <c r="Y477" s="124"/>
      <c r="Z477" s="125"/>
      <c r="AA477" s="125"/>
    </row>
    <row r="478" spans="2:27" s="114" customFormat="1" hidden="1" x14ac:dyDescent="0.2">
      <c r="B478" s="117"/>
      <c r="C478" s="120"/>
      <c r="F478" s="108" t="str">
        <f t="shared" si="7"/>
        <v>508220</v>
      </c>
      <c r="G478" s="232">
        <v>500</v>
      </c>
      <c r="H478" s="232">
        <v>508</v>
      </c>
      <c r="I478" s="232">
        <v>220</v>
      </c>
      <c r="J478" s="232">
        <v>962</v>
      </c>
      <c r="K478" s="235">
        <v>762</v>
      </c>
      <c r="L478" s="458">
        <v>1250</v>
      </c>
      <c r="M478" s="458">
        <v>1500</v>
      </c>
      <c r="N478" s="458">
        <v>2500</v>
      </c>
      <c r="T478" s="115"/>
      <c r="V478" s="124"/>
      <c r="W478" s="124"/>
      <c r="X478" s="124"/>
      <c r="Y478" s="124"/>
      <c r="Z478" s="125"/>
      <c r="AA478" s="125"/>
    </row>
    <row r="479" spans="2:27" s="114" customFormat="1" hidden="1" x14ac:dyDescent="0.2">
      <c r="B479" s="117"/>
      <c r="C479" s="120"/>
      <c r="F479" s="108" t="str">
        <f t="shared" si="7"/>
        <v>533220</v>
      </c>
      <c r="G479" s="232">
        <v>500</v>
      </c>
      <c r="H479" s="232">
        <v>533</v>
      </c>
      <c r="I479" s="232">
        <v>220</v>
      </c>
      <c r="J479" s="232">
        <v>986</v>
      </c>
      <c r="K479" s="235">
        <v>762</v>
      </c>
      <c r="L479" s="458">
        <v>1250</v>
      </c>
      <c r="M479" s="458">
        <v>1500</v>
      </c>
      <c r="N479" s="458">
        <v>2500</v>
      </c>
      <c r="T479" s="115"/>
      <c r="V479" s="124"/>
      <c r="W479" s="124"/>
      <c r="X479" s="124"/>
      <c r="Y479" s="124"/>
      <c r="Z479" s="125"/>
      <c r="AA479" s="125"/>
    </row>
    <row r="480" spans="2:27" s="114" customFormat="1" hidden="1" x14ac:dyDescent="0.2">
      <c r="B480" s="117"/>
      <c r="C480" s="120"/>
      <c r="F480" s="108" t="str">
        <f t="shared" si="7"/>
        <v>612220</v>
      </c>
      <c r="G480" s="232">
        <v>600</v>
      </c>
      <c r="H480" s="232">
        <v>612</v>
      </c>
      <c r="I480" s="232">
        <v>220</v>
      </c>
      <c r="J480" s="232">
        <v>1067</v>
      </c>
      <c r="K480" s="235">
        <v>914</v>
      </c>
      <c r="L480" s="458">
        <v>1500</v>
      </c>
      <c r="M480" s="458">
        <v>1800</v>
      </c>
      <c r="N480" s="458">
        <v>3000</v>
      </c>
      <c r="T480" s="115"/>
      <c r="V480" s="124"/>
      <c r="W480" s="124"/>
      <c r="X480" s="124"/>
      <c r="Y480" s="124"/>
      <c r="Z480" s="125"/>
      <c r="AA480" s="125"/>
    </row>
    <row r="481" spans="2:27" s="114" customFormat="1" hidden="1" x14ac:dyDescent="0.2">
      <c r="B481" s="117"/>
      <c r="C481" s="120"/>
      <c r="F481" s="108" t="str">
        <f t="shared" si="7"/>
        <v>630220</v>
      </c>
      <c r="G481" s="232">
        <v>600</v>
      </c>
      <c r="H481" s="232">
        <v>630</v>
      </c>
      <c r="I481" s="232">
        <v>220</v>
      </c>
      <c r="J481" s="232">
        <v>1092</v>
      </c>
      <c r="K481" s="235">
        <v>914</v>
      </c>
      <c r="L481" s="458">
        <v>1500</v>
      </c>
      <c r="M481" s="458">
        <v>1800</v>
      </c>
      <c r="N481" s="458">
        <v>3000</v>
      </c>
      <c r="T481" s="115"/>
      <c r="V481" s="124"/>
      <c r="W481" s="124"/>
      <c r="X481" s="124"/>
      <c r="Y481" s="124"/>
      <c r="Z481" s="125"/>
      <c r="AA481" s="125"/>
    </row>
    <row r="482" spans="2:27" s="114" customFormat="1" hidden="1" x14ac:dyDescent="0.2">
      <c r="B482" s="117"/>
      <c r="C482" s="120"/>
      <c r="F482" s="108" t="str">
        <f t="shared" si="7"/>
        <v>714220</v>
      </c>
      <c r="G482" s="232">
        <v>700</v>
      </c>
      <c r="H482" s="232">
        <v>714</v>
      </c>
      <c r="I482" s="232">
        <v>220</v>
      </c>
      <c r="J482" s="232">
        <v>1172</v>
      </c>
      <c r="K482" s="235">
        <v>1070</v>
      </c>
      <c r="L482" s="458">
        <v>1750</v>
      </c>
      <c r="M482" s="458">
        <v>2100</v>
      </c>
      <c r="N482" s="458">
        <v>3500</v>
      </c>
      <c r="T482" s="115"/>
      <c r="V482" s="124"/>
      <c r="W482" s="124"/>
      <c r="X482" s="124"/>
      <c r="Y482" s="124"/>
      <c r="Z482" s="125"/>
      <c r="AA482" s="125"/>
    </row>
    <row r="483" spans="2:27" s="114" customFormat="1" hidden="1" x14ac:dyDescent="0.2">
      <c r="B483" s="117"/>
      <c r="C483" s="120"/>
      <c r="F483" s="108" t="str">
        <f t="shared" si="7"/>
        <v>813220</v>
      </c>
      <c r="G483" s="232">
        <v>800</v>
      </c>
      <c r="H483" s="232">
        <v>813</v>
      </c>
      <c r="I483" s="232">
        <v>220</v>
      </c>
      <c r="J483" s="232">
        <v>1277</v>
      </c>
      <c r="K483" s="235">
        <v>1220</v>
      </c>
      <c r="L483" s="458">
        <v>2000</v>
      </c>
      <c r="M483" s="458">
        <v>2400</v>
      </c>
      <c r="N483" s="458">
        <v>4000</v>
      </c>
      <c r="T483" s="115"/>
      <c r="V483" s="124"/>
      <c r="W483" s="124"/>
      <c r="X483" s="124"/>
      <c r="Y483" s="124"/>
      <c r="Z483" s="125"/>
      <c r="AA483" s="125"/>
    </row>
    <row r="484" spans="2:27" s="114" customFormat="1" hidden="1" x14ac:dyDescent="0.2">
      <c r="B484" s="117"/>
      <c r="C484" s="120"/>
      <c r="F484" s="108" t="str">
        <f t="shared" si="7"/>
        <v>914220</v>
      </c>
      <c r="G484" s="232">
        <v>900</v>
      </c>
      <c r="H484" s="232">
        <v>914</v>
      </c>
      <c r="I484" s="232">
        <v>220</v>
      </c>
      <c r="J484" s="232">
        <v>1374</v>
      </c>
      <c r="K484" s="235">
        <v>1370</v>
      </c>
      <c r="L484" s="458">
        <v>2250</v>
      </c>
      <c r="M484" s="458">
        <v>2700</v>
      </c>
      <c r="N484" s="458">
        <v>4500</v>
      </c>
      <c r="T484" s="115"/>
      <c r="V484" s="124"/>
      <c r="W484" s="124"/>
      <c r="X484" s="124"/>
      <c r="Y484" s="124"/>
      <c r="Z484" s="125"/>
      <c r="AA484" s="125"/>
    </row>
    <row r="485" spans="2:27" s="114" customFormat="1" hidden="1" x14ac:dyDescent="0.2">
      <c r="B485" s="117"/>
      <c r="C485" s="120"/>
      <c r="F485" s="108" t="str">
        <f t="shared" si="7"/>
        <v>1016220</v>
      </c>
      <c r="G485" s="232">
        <v>1000</v>
      </c>
      <c r="H485" s="232">
        <v>1016</v>
      </c>
      <c r="I485" s="232">
        <v>220</v>
      </c>
      <c r="J485" s="232">
        <v>1476</v>
      </c>
      <c r="K485" s="235">
        <v>1525</v>
      </c>
      <c r="L485" s="458">
        <v>2500</v>
      </c>
      <c r="M485" s="458">
        <v>3000</v>
      </c>
      <c r="N485" s="458">
        <v>5000</v>
      </c>
      <c r="T485" s="115"/>
      <c r="V485" s="124"/>
      <c r="W485" s="124"/>
      <c r="X485" s="124"/>
      <c r="Y485" s="124"/>
      <c r="Z485" s="125"/>
      <c r="AA485" s="125"/>
    </row>
    <row r="486" spans="2:27" s="114" customFormat="1" hidden="1" x14ac:dyDescent="0.2">
      <c r="B486" s="117"/>
      <c r="C486" s="120"/>
      <c r="F486" s="108" t="str">
        <f t="shared" si="7"/>
        <v>12240</v>
      </c>
      <c r="G486" s="232">
        <v>8</v>
      </c>
      <c r="H486" s="232">
        <v>12</v>
      </c>
      <c r="I486" s="232">
        <v>240</v>
      </c>
      <c r="J486" s="232">
        <v>512</v>
      </c>
      <c r="K486" s="235">
        <v>305</v>
      </c>
      <c r="L486" s="458">
        <v>305</v>
      </c>
      <c r="M486" s="458">
        <v>305</v>
      </c>
      <c r="N486" s="458">
        <v>305</v>
      </c>
      <c r="T486" s="115"/>
      <c r="V486" s="124"/>
      <c r="W486" s="124"/>
      <c r="X486" s="124"/>
      <c r="Y486" s="124"/>
      <c r="Z486" s="125"/>
      <c r="AA486" s="125"/>
    </row>
    <row r="487" spans="2:27" s="114" customFormat="1" hidden="1" x14ac:dyDescent="0.2">
      <c r="B487" s="117"/>
      <c r="C487" s="120"/>
      <c r="F487" s="108" t="str">
        <f t="shared" si="7"/>
        <v>15240</v>
      </c>
      <c r="G487" s="232">
        <v>8</v>
      </c>
      <c r="H487" s="232">
        <v>15</v>
      </c>
      <c r="I487" s="232">
        <v>240</v>
      </c>
      <c r="J487" s="232">
        <v>512</v>
      </c>
      <c r="K487" s="235">
        <v>305</v>
      </c>
      <c r="L487" s="458">
        <v>305</v>
      </c>
      <c r="M487" s="458">
        <v>305</v>
      </c>
      <c r="N487" s="458">
        <v>305</v>
      </c>
      <c r="T487" s="115"/>
      <c r="V487" s="124"/>
      <c r="W487" s="124"/>
      <c r="X487" s="124"/>
      <c r="Y487" s="124"/>
      <c r="Z487" s="125"/>
      <c r="AA487" s="125"/>
    </row>
    <row r="488" spans="2:27" s="114" customFormat="1" hidden="1" x14ac:dyDescent="0.2">
      <c r="B488" s="117"/>
      <c r="C488" s="120"/>
      <c r="F488" s="108" t="str">
        <f t="shared" si="7"/>
        <v>18240</v>
      </c>
      <c r="G488" s="232">
        <v>10</v>
      </c>
      <c r="H488" s="232">
        <v>18</v>
      </c>
      <c r="I488" s="232">
        <v>240</v>
      </c>
      <c r="J488" s="232">
        <v>517</v>
      </c>
      <c r="K488" s="235">
        <v>310</v>
      </c>
      <c r="L488" s="458">
        <v>310</v>
      </c>
      <c r="M488" s="458">
        <v>310</v>
      </c>
      <c r="N488" s="458">
        <v>310</v>
      </c>
      <c r="T488" s="115"/>
      <c r="V488" s="124"/>
      <c r="W488" s="124"/>
      <c r="X488" s="124"/>
      <c r="Y488" s="124"/>
      <c r="Z488" s="125"/>
      <c r="AA488" s="125"/>
    </row>
    <row r="489" spans="2:27" s="114" customFormat="1" hidden="1" x14ac:dyDescent="0.2">
      <c r="B489" s="117"/>
      <c r="C489" s="120"/>
      <c r="F489" s="108" t="str">
        <f t="shared" si="7"/>
        <v>22240</v>
      </c>
      <c r="G489" s="232">
        <v>15</v>
      </c>
      <c r="H489" s="232">
        <v>22</v>
      </c>
      <c r="I489" s="232">
        <v>240</v>
      </c>
      <c r="J489" s="232">
        <v>517</v>
      </c>
      <c r="K489" s="235">
        <v>310</v>
      </c>
      <c r="L489" s="458">
        <v>310</v>
      </c>
      <c r="M489" s="458">
        <v>310</v>
      </c>
      <c r="N489" s="458">
        <v>310</v>
      </c>
      <c r="T489" s="115"/>
      <c r="V489" s="124"/>
      <c r="W489" s="124"/>
      <c r="X489" s="124"/>
      <c r="Y489" s="124"/>
      <c r="Z489" s="125"/>
      <c r="AA489" s="125"/>
    </row>
    <row r="490" spans="2:27" s="114" customFormat="1" hidden="1" x14ac:dyDescent="0.2">
      <c r="B490" s="117"/>
      <c r="C490" s="120"/>
      <c r="F490" s="108" t="str">
        <f t="shared" si="7"/>
        <v>28240</v>
      </c>
      <c r="G490" s="232">
        <v>20</v>
      </c>
      <c r="H490" s="232">
        <v>28</v>
      </c>
      <c r="I490" s="232">
        <v>240</v>
      </c>
      <c r="J490" s="232">
        <v>530</v>
      </c>
      <c r="K490" s="235">
        <v>320</v>
      </c>
      <c r="L490" s="458">
        <v>320</v>
      </c>
      <c r="M490" s="458">
        <v>320</v>
      </c>
      <c r="N490" s="458">
        <v>320</v>
      </c>
      <c r="T490" s="115"/>
      <c r="V490" s="124"/>
      <c r="W490" s="124"/>
      <c r="X490" s="124"/>
      <c r="Y490" s="124"/>
      <c r="Z490" s="125"/>
      <c r="AA490" s="125"/>
    </row>
    <row r="491" spans="2:27" s="114" customFormat="1" hidden="1" x14ac:dyDescent="0.2">
      <c r="B491" s="117"/>
      <c r="C491" s="120"/>
      <c r="F491" s="108" t="str">
        <f t="shared" si="7"/>
        <v>35240</v>
      </c>
      <c r="G491" s="232">
        <v>25</v>
      </c>
      <c r="H491" s="232">
        <v>35</v>
      </c>
      <c r="I491" s="232">
        <v>240</v>
      </c>
      <c r="J491" s="232">
        <v>530</v>
      </c>
      <c r="K491" s="235">
        <v>320</v>
      </c>
      <c r="L491" s="458">
        <v>320</v>
      </c>
      <c r="M491" s="458">
        <v>320</v>
      </c>
      <c r="N491" s="458">
        <v>320</v>
      </c>
      <c r="T491" s="115"/>
      <c r="V491" s="124"/>
      <c r="W491" s="124"/>
      <c r="X491" s="124"/>
      <c r="Y491" s="124"/>
      <c r="Z491" s="125"/>
      <c r="AA491" s="125"/>
    </row>
    <row r="492" spans="2:27" s="114" customFormat="1" hidden="1" x14ac:dyDescent="0.2">
      <c r="B492" s="117"/>
      <c r="C492" s="120"/>
      <c r="F492" s="108" t="str">
        <f t="shared" si="7"/>
        <v>42240</v>
      </c>
      <c r="G492" s="232">
        <v>32</v>
      </c>
      <c r="H492" s="232">
        <v>42</v>
      </c>
      <c r="I492" s="232">
        <v>240</v>
      </c>
      <c r="J492" s="232">
        <v>542</v>
      </c>
      <c r="K492" s="235">
        <v>325</v>
      </c>
      <c r="L492" s="458">
        <v>325</v>
      </c>
      <c r="M492" s="458">
        <v>325</v>
      </c>
      <c r="N492" s="458">
        <v>325</v>
      </c>
      <c r="T492" s="115"/>
      <c r="V492" s="124"/>
      <c r="W492" s="124"/>
      <c r="X492" s="124"/>
      <c r="Y492" s="124"/>
      <c r="Z492" s="125"/>
      <c r="AA492" s="125"/>
    </row>
    <row r="493" spans="2:27" s="114" customFormat="1" hidden="1" x14ac:dyDescent="0.2">
      <c r="B493" s="117"/>
      <c r="C493" s="120"/>
      <c r="F493" s="108" t="str">
        <f t="shared" si="7"/>
        <v>48240</v>
      </c>
      <c r="G493" s="232">
        <v>40</v>
      </c>
      <c r="H493" s="232">
        <v>48</v>
      </c>
      <c r="I493" s="232">
        <v>240</v>
      </c>
      <c r="J493" s="232">
        <v>542</v>
      </c>
      <c r="K493" s="235">
        <v>325</v>
      </c>
      <c r="L493" s="458">
        <v>325</v>
      </c>
      <c r="M493" s="458">
        <v>325</v>
      </c>
      <c r="N493" s="458">
        <v>325</v>
      </c>
      <c r="T493" s="115"/>
      <c r="V493" s="124"/>
      <c r="W493" s="124"/>
      <c r="X493" s="124"/>
      <c r="Y493" s="124"/>
      <c r="Z493" s="125"/>
      <c r="AA493" s="125"/>
    </row>
    <row r="494" spans="2:27" s="114" customFormat="1" hidden="1" x14ac:dyDescent="0.2">
      <c r="B494" s="117"/>
      <c r="C494" s="120"/>
      <c r="F494" s="108" t="str">
        <f t="shared" si="7"/>
        <v>54240</v>
      </c>
      <c r="G494" s="232">
        <v>40</v>
      </c>
      <c r="H494" s="232">
        <v>54</v>
      </c>
      <c r="I494" s="232">
        <v>240</v>
      </c>
      <c r="J494" s="232">
        <v>556</v>
      </c>
      <c r="K494" s="235">
        <v>330</v>
      </c>
      <c r="L494" s="458">
        <v>330</v>
      </c>
      <c r="M494" s="458">
        <v>330</v>
      </c>
      <c r="N494" s="458">
        <v>330</v>
      </c>
      <c r="T494" s="115"/>
      <c r="V494" s="124"/>
      <c r="W494" s="124"/>
      <c r="X494" s="124"/>
      <c r="Y494" s="124"/>
      <c r="Z494" s="125"/>
      <c r="AA494" s="125"/>
    </row>
    <row r="495" spans="2:27" s="114" customFormat="1" hidden="1" x14ac:dyDescent="0.2">
      <c r="B495" s="117"/>
      <c r="C495" s="120"/>
      <c r="F495" s="108" t="str">
        <f t="shared" si="7"/>
        <v>60240</v>
      </c>
      <c r="G495" s="232">
        <v>50</v>
      </c>
      <c r="H495" s="232">
        <v>60</v>
      </c>
      <c r="I495" s="232">
        <v>240</v>
      </c>
      <c r="J495" s="232">
        <v>556</v>
      </c>
      <c r="K495" s="235">
        <v>330</v>
      </c>
      <c r="L495" s="458">
        <v>330</v>
      </c>
      <c r="M495" s="458">
        <v>330</v>
      </c>
      <c r="N495" s="458">
        <v>330</v>
      </c>
      <c r="T495" s="115"/>
      <c r="V495" s="124"/>
      <c r="W495" s="124"/>
      <c r="X495" s="124"/>
      <c r="Y495" s="124"/>
      <c r="Z495" s="125"/>
      <c r="AA495" s="125"/>
    </row>
    <row r="496" spans="2:27" s="114" customFormat="1" hidden="1" x14ac:dyDescent="0.2">
      <c r="B496" s="117"/>
      <c r="C496" s="120"/>
      <c r="F496" s="108" t="str">
        <f t="shared" si="7"/>
        <v>64240</v>
      </c>
      <c r="G496" s="232">
        <v>50</v>
      </c>
      <c r="H496" s="232">
        <v>64</v>
      </c>
      <c r="I496" s="232">
        <v>240</v>
      </c>
      <c r="J496" s="232">
        <v>572</v>
      </c>
      <c r="K496" s="235">
        <v>335</v>
      </c>
      <c r="L496" s="458">
        <v>335</v>
      </c>
      <c r="M496" s="458">
        <v>335</v>
      </c>
      <c r="N496" s="458">
        <v>335</v>
      </c>
      <c r="T496" s="115"/>
      <c r="V496" s="124"/>
      <c r="W496" s="124"/>
      <c r="X496" s="124"/>
      <c r="Y496" s="124"/>
      <c r="Z496" s="125"/>
      <c r="AA496" s="125"/>
    </row>
    <row r="497" spans="2:27" s="114" customFormat="1" hidden="1" x14ac:dyDescent="0.2">
      <c r="B497" s="117"/>
      <c r="C497" s="120"/>
      <c r="F497" s="108" t="str">
        <f t="shared" si="7"/>
        <v>70240</v>
      </c>
      <c r="G497" s="232">
        <v>50</v>
      </c>
      <c r="H497" s="232">
        <v>70</v>
      </c>
      <c r="I497" s="232">
        <v>240</v>
      </c>
      <c r="J497" s="232">
        <v>572</v>
      </c>
      <c r="K497" s="235">
        <v>335</v>
      </c>
      <c r="L497" s="458">
        <v>335</v>
      </c>
      <c r="M497" s="458">
        <v>335</v>
      </c>
      <c r="N497" s="458">
        <v>335</v>
      </c>
      <c r="T497" s="115"/>
      <c r="V497" s="124"/>
      <c r="W497" s="124"/>
      <c r="X497" s="124"/>
      <c r="Y497" s="124"/>
      <c r="Z497" s="125"/>
      <c r="AA497" s="125"/>
    </row>
    <row r="498" spans="2:27" s="114" customFormat="1" hidden="1" x14ac:dyDescent="0.2">
      <c r="B498" s="117"/>
      <c r="C498" s="120"/>
      <c r="F498" s="108" t="str">
        <f t="shared" si="7"/>
        <v>76240</v>
      </c>
      <c r="G498" s="232">
        <v>65</v>
      </c>
      <c r="H498" s="232">
        <v>76</v>
      </c>
      <c r="I498" s="232">
        <v>240</v>
      </c>
      <c r="J498" s="232">
        <v>582</v>
      </c>
      <c r="K498" s="235">
        <v>340</v>
      </c>
      <c r="L498" s="458">
        <v>340</v>
      </c>
      <c r="M498" s="458">
        <v>340</v>
      </c>
      <c r="N498" s="458">
        <v>340</v>
      </c>
      <c r="T498" s="115"/>
      <c r="V498" s="124"/>
      <c r="W498" s="124"/>
      <c r="X498" s="124"/>
      <c r="Y498" s="124"/>
      <c r="Z498" s="125"/>
      <c r="AA498" s="125"/>
    </row>
    <row r="499" spans="2:27" s="114" customFormat="1" hidden="1" x14ac:dyDescent="0.2">
      <c r="B499" s="117"/>
      <c r="C499" s="120"/>
      <c r="F499" s="108" t="str">
        <f t="shared" si="7"/>
        <v>89240</v>
      </c>
      <c r="G499" s="232">
        <v>80</v>
      </c>
      <c r="H499" s="232">
        <v>89</v>
      </c>
      <c r="I499" s="232">
        <v>240</v>
      </c>
      <c r="J499" s="232">
        <v>582</v>
      </c>
      <c r="K499" s="235">
        <v>340</v>
      </c>
      <c r="L499" s="458">
        <v>340</v>
      </c>
      <c r="M499" s="458">
        <v>340</v>
      </c>
      <c r="N499" s="458">
        <v>400</v>
      </c>
      <c r="T499" s="115"/>
      <c r="V499" s="124"/>
      <c r="W499" s="124"/>
      <c r="X499" s="124"/>
      <c r="Y499" s="124"/>
      <c r="Z499" s="125"/>
      <c r="AA499" s="125"/>
    </row>
    <row r="500" spans="2:27" s="114" customFormat="1" hidden="1" x14ac:dyDescent="0.2">
      <c r="B500" s="117"/>
      <c r="C500" s="120"/>
      <c r="F500" s="108" t="str">
        <f t="shared" si="7"/>
        <v>102240</v>
      </c>
      <c r="G500" s="232">
        <v>80</v>
      </c>
      <c r="H500" s="232">
        <v>102</v>
      </c>
      <c r="I500" s="232">
        <v>240</v>
      </c>
      <c r="J500" s="232">
        <v>592</v>
      </c>
      <c r="K500" s="235">
        <v>345</v>
      </c>
      <c r="L500" s="458">
        <v>345</v>
      </c>
      <c r="M500" s="458">
        <v>345</v>
      </c>
      <c r="N500" s="458">
        <v>400</v>
      </c>
      <c r="T500" s="115"/>
      <c r="V500" s="124"/>
      <c r="W500" s="124"/>
      <c r="X500" s="124"/>
      <c r="Y500" s="124"/>
      <c r="Z500" s="125"/>
      <c r="AA500" s="125"/>
    </row>
    <row r="501" spans="2:27" s="114" customFormat="1" hidden="1" x14ac:dyDescent="0.2">
      <c r="B501" s="117"/>
      <c r="C501" s="120"/>
      <c r="F501" s="108" t="str">
        <f t="shared" si="7"/>
        <v>114240</v>
      </c>
      <c r="G501" s="232">
        <v>100</v>
      </c>
      <c r="H501" s="232">
        <v>114</v>
      </c>
      <c r="I501" s="232">
        <v>240</v>
      </c>
      <c r="J501" s="232">
        <v>612</v>
      </c>
      <c r="K501" s="235">
        <v>350</v>
      </c>
      <c r="L501" s="458">
        <v>350</v>
      </c>
      <c r="M501" s="458">
        <v>350</v>
      </c>
      <c r="N501" s="458">
        <v>500</v>
      </c>
      <c r="T501" s="115"/>
      <c r="V501" s="124"/>
      <c r="W501" s="124"/>
      <c r="X501" s="124"/>
      <c r="Y501" s="124"/>
      <c r="Z501" s="125"/>
      <c r="AA501" s="125"/>
    </row>
    <row r="502" spans="2:27" s="114" customFormat="1" hidden="1" x14ac:dyDescent="0.2">
      <c r="B502" s="117"/>
      <c r="C502" s="120"/>
      <c r="F502" s="108" t="str">
        <f t="shared" si="7"/>
        <v>127240</v>
      </c>
      <c r="G502" s="232">
        <v>100</v>
      </c>
      <c r="H502" s="232">
        <v>127</v>
      </c>
      <c r="I502" s="232">
        <v>240</v>
      </c>
      <c r="J502" s="232">
        <v>622</v>
      </c>
      <c r="K502" s="235">
        <v>360</v>
      </c>
      <c r="L502" s="458">
        <v>360</v>
      </c>
      <c r="M502" s="458">
        <v>360</v>
      </c>
      <c r="N502" s="458">
        <v>500</v>
      </c>
      <c r="T502" s="115"/>
      <c r="V502" s="124"/>
      <c r="W502" s="124"/>
      <c r="X502" s="124"/>
      <c r="Y502" s="124"/>
      <c r="Z502" s="125"/>
      <c r="AA502" s="125"/>
    </row>
    <row r="503" spans="2:27" s="114" customFormat="1" hidden="1" x14ac:dyDescent="0.2">
      <c r="B503" s="117"/>
      <c r="C503" s="120"/>
      <c r="F503" s="108" t="str">
        <f t="shared" si="7"/>
        <v>140240</v>
      </c>
      <c r="G503" s="232">
        <v>125</v>
      </c>
      <c r="H503" s="232">
        <v>140</v>
      </c>
      <c r="I503" s="232">
        <v>240</v>
      </c>
      <c r="J503" s="232">
        <v>635</v>
      </c>
      <c r="K503" s="235">
        <v>370</v>
      </c>
      <c r="L503" s="458">
        <v>370</v>
      </c>
      <c r="M503" s="458">
        <v>375</v>
      </c>
      <c r="N503" s="458">
        <v>625</v>
      </c>
      <c r="T503" s="115"/>
      <c r="V503" s="124"/>
      <c r="W503" s="124"/>
      <c r="X503" s="124"/>
      <c r="Y503" s="124"/>
      <c r="Z503" s="125"/>
      <c r="AA503" s="125"/>
    </row>
    <row r="504" spans="2:27" s="114" customFormat="1" hidden="1" x14ac:dyDescent="0.2">
      <c r="B504" s="117"/>
      <c r="C504" s="120"/>
      <c r="F504" s="108" t="str">
        <f t="shared" si="7"/>
        <v>168240</v>
      </c>
      <c r="G504" s="232">
        <v>150</v>
      </c>
      <c r="H504" s="232">
        <v>168</v>
      </c>
      <c r="I504" s="232">
        <v>240</v>
      </c>
      <c r="J504" s="232">
        <v>661</v>
      </c>
      <c r="K504" s="235">
        <v>381</v>
      </c>
      <c r="L504" s="458">
        <v>381</v>
      </c>
      <c r="M504" s="458">
        <v>450</v>
      </c>
      <c r="N504" s="458">
        <v>750</v>
      </c>
      <c r="T504" s="115"/>
      <c r="V504" s="124"/>
      <c r="W504" s="124"/>
      <c r="X504" s="124"/>
      <c r="Y504" s="124"/>
      <c r="Z504" s="125"/>
      <c r="AA504" s="125"/>
    </row>
    <row r="505" spans="2:27" s="114" customFormat="1" hidden="1" x14ac:dyDescent="0.2">
      <c r="B505" s="117"/>
      <c r="C505" s="120"/>
      <c r="F505" s="108" t="str">
        <f t="shared" si="7"/>
        <v>178240</v>
      </c>
      <c r="G505" s="232">
        <v>150</v>
      </c>
      <c r="H505" s="232">
        <v>178</v>
      </c>
      <c r="I505" s="232">
        <v>240</v>
      </c>
      <c r="J505" s="232">
        <v>682</v>
      </c>
      <c r="K505" s="235">
        <v>381</v>
      </c>
      <c r="L505" s="458">
        <v>381</v>
      </c>
      <c r="M505" s="458">
        <v>450</v>
      </c>
      <c r="N505" s="458">
        <v>750</v>
      </c>
      <c r="T505" s="115"/>
      <c r="V505" s="124"/>
      <c r="W505" s="124"/>
      <c r="X505" s="124"/>
      <c r="Y505" s="124"/>
      <c r="Z505" s="125"/>
      <c r="AA505" s="125"/>
    </row>
    <row r="506" spans="2:27" s="114" customFormat="1" hidden="1" x14ac:dyDescent="0.2">
      <c r="B506" s="117"/>
      <c r="C506" s="120"/>
      <c r="F506" s="108" t="str">
        <f t="shared" si="7"/>
        <v>219240</v>
      </c>
      <c r="G506" s="232">
        <v>200</v>
      </c>
      <c r="H506" s="232">
        <v>219</v>
      </c>
      <c r="I506" s="232">
        <v>240</v>
      </c>
      <c r="J506" s="232">
        <v>712</v>
      </c>
      <c r="K506" s="235">
        <v>381</v>
      </c>
      <c r="L506" s="458">
        <v>500</v>
      </c>
      <c r="M506" s="458">
        <v>600</v>
      </c>
      <c r="N506" s="458">
        <v>1000</v>
      </c>
      <c r="T506" s="115"/>
      <c r="V506" s="124"/>
      <c r="W506" s="124"/>
      <c r="X506" s="124"/>
      <c r="Y506" s="124"/>
      <c r="Z506" s="125"/>
      <c r="AA506" s="125"/>
    </row>
    <row r="507" spans="2:27" s="114" customFormat="1" hidden="1" x14ac:dyDescent="0.2">
      <c r="B507" s="117"/>
      <c r="C507" s="120"/>
      <c r="F507" s="108" t="str">
        <f t="shared" si="7"/>
        <v>230240</v>
      </c>
      <c r="G507" s="232">
        <v>200</v>
      </c>
      <c r="H507" s="232">
        <v>230</v>
      </c>
      <c r="I507" s="232">
        <v>240</v>
      </c>
      <c r="J507" s="232">
        <v>722</v>
      </c>
      <c r="K507" s="235">
        <v>390</v>
      </c>
      <c r="L507" s="458">
        <v>500</v>
      </c>
      <c r="M507" s="458">
        <v>600</v>
      </c>
      <c r="N507" s="458">
        <v>1000</v>
      </c>
      <c r="T507" s="115"/>
      <c r="V507" s="124"/>
      <c r="W507" s="124"/>
      <c r="X507" s="124"/>
      <c r="Y507" s="124"/>
      <c r="Z507" s="125"/>
      <c r="AA507" s="125"/>
    </row>
    <row r="508" spans="2:27" s="114" customFormat="1" hidden="1" x14ac:dyDescent="0.2">
      <c r="B508" s="117"/>
      <c r="C508" s="120"/>
      <c r="F508" s="108" t="str">
        <f t="shared" si="7"/>
        <v>273240</v>
      </c>
      <c r="G508" s="232">
        <v>250</v>
      </c>
      <c r="H508" s="232">
        <v>273</v>
      </c>
      <c r="I508" s="232">
        <v>240</v>
      </c>
      <c r="J508" s="232">
        <v>768</v>
      </c>
      <c r="K508" s="235">
        <v>400</v>
      </c>
      <c r="L508" s="458">
        <v>625</v>
      </c>
      <c r="M508" s="458">
        <v>750</v>
      </c>
      <c r="N508" s="458">
        <v>1250</v>
      </c>
      <c r="T508" s="115"/>
      <c r="V508" s="124"/>
      <c r="W508" s="124"/>
      <c r="X508" s="124"/>
      <c r="Y508" s="124"/>
      <c r="Z508" s="125"/>
      <c r="AA508" s="125"/>
    </row>
    <row r="509" spans="2:27" s="114" customFormat="1" hidden="1" x14ac:dyDescent="0.2">
      <c r="B509" s="117"/>
      <c r="C509" s="120"/>
      <c r="F509" s="108" t="str">
        <f t="shared" si="7"/>
        <v>289240</v>
      </c>
      <c r="G509" s="232">
        <v>250</v>
      </c>
      <c r="H509" s="232">
        <v>289</v>
      </c>
      <c r="I509" s="232">
        <v>240</v>
      </c>
      <c r="J509" s="232">
        <v>792</v>
      </c>
      <c r="K509" s="235">
        <v>410</v>
      </c>
      <c r="L509" s="458">
        <v>625</v>
      </c>
      <c r="M509" s="458">
        <v>750</v>
      </c>
      <c r="N509" s="458">
        <v>1250</v>
      </c>
      <c r="T509" s="115"/>
      <c r="V509" s="124"/>
      <c r="W509" s="124"/>
      <c r="X509" s="124"/>
      <c r="Y509" s="124"/>
      <c r="Z509" s="125"/>
      <c r="AA509" s="125"/>
    </row>
    <row r="510" spans="2:27" s="114" customFormat="1" hidden="1" x14ac:dyDescent="0.2">
      <c r="B510" s="117"/>
      <c r="C510" s="120"/>
      <c r="F510" s="108" t="str">
        <f t="shared" si="7"/>
        <v>324240</v>
      </c>
      <c r="G510" s="232">
        <v>300</v>
      </c>
      <c r="H510" s="232">
        <v>324</v>
      </c>
      <c r="I510" s="232">
        <v>240</v>
      </c>
      <c r="J510" s="232">
        <v>831</v>
      </c>
      <c r="K510" s="235">
        <v>457</v>
      </c>
      <c r="L510" s="458">
        <v>750</v>
      </c>
      <c r="M510" s="458">
        <v>900</v>
      </c>
      <c r="N510" s="458">
        <v>1500</v>
      </c>
      <c r="T510" s="115"/>
      <c r="V510" s="124"/>
      <c r="W510" s="124"/>
      <c r="X510" s="124"/>
      <c r="Y510" s="124"/>
      <c r="Z510" s="125"/>
      <c r="AA510" s="125"/>
    </row>
    <row r="511" spans="2:27" s="114" customFormat="1" hidden="1" x14ac:dyDescent="0.2">
      <c r="B511" s="117"/>
      <c r="C511" s="120"/>
      <c r="F511" s="108" t="str">
        <f t="shared" si="7"/>
        <v>356240</v>
      </c>
      <c r="G511" s="232">
        <v>350</v>
      </c>
      <c r="H511" s="232">
        <v>356</v>
      </c>
      <c r="I511" s="232">
        <v>240</v>
      </c>
      <c r="J511" s="232">
        <v>842</v>
      </c>
      <c r="K511" s="235">
        <v>533</v>
      </c>
      <c r="L511" s="458">
        <v>875</v>
      </c>
      <c r="M511" s="458">
        <v>1050</v>
      </c>
      <c r="N511" s="458">
        <v>1750</v>
      </c>
      <c r="T511" s="115"/>
      <c r="V511" s="124"/>
      <c r="W511" s="124"/>
      <c r="X511" s="124"/>
      <c r="Y511" s="124"/>
      <c r="Z511" s="125"/>
      <c r="AA511" s="125"/>
    </row>
    <row r="512" spans="2:27" s="114" customFormat="1" hidden="1" x14ac:dyDescent="0.2">
      <c r="B512" s="117"/>
      <c r="C512" s="120"/>
      <c r="F512" s="108" t="str">
        <f t="shared" si="7"/>
        <v>371240</v>
      </c>
      <c r="G512" s="232">
        <v>350</v>
      </c>
      <c r="H512" s="232">
        <v>371</v>
      </c>
      <c r="I512" s="232">
        <v>240</v>
      </c>
      <c r="J512" s="232">
        <v>872</v>
      </c>
      <c r="K512" s="235">
        <v>533</v>
      </c>
      <c r="L512" s="458">
        <v>875</v>
      </c>
      <c r="M512" s="458">
        <v>1050</v>
      </c>
      <c r="N512" s="458">
        <v>1750</v>
      </c>
      <c r="T512" s="115"/>
      <c r="V512" s="124"/>
      <c r="W512" s="124"/>
      <c r="X512" s="124"/>
      <c r="Y512" s="124"/>
      <c r="Z512" s="125"/>
      <c r="AA512" s="125"/>
    </row>
    <row r="513" spans="2:27" s="114" customFormat="1" hidden="1" x14ac:dyDescent="0.2">
      <c r="B513" s="117"/>
      <c r="C513" s="120"/>
      <c r="F513" s="108" t="str">
        <f t="shared" si="7"/>
        <v>406240</v>
      </c>
      <c r="G513" s="232">
        <v>400</v>
      </c>
      <c r="H513" s="232">
        <v>406</v>
      </c>
      <c r="I513" s="232">
        <v>240</v>
      </c>
      <c r="J513" s="232">
        <v>912</v>
      </c>
      <c r="K513" s="235">
        <v>610</v>
      </c>
      <c r="L513" s="458">
        <v>1000</v>
      </c>
      <c r="M513" s="458">
        <v>1200</v>
      </c>
      <c r="N513" s="458">
        <v>2000</v>
      </c>
      <c r="T513" s="115"/>
      <c r="V513" s="124"/>
      <c r="W513" s="124"/>
      <c r="X513" s="124"/>
      <c r="Y513" s="124"/>
      <c r="Z513" s="125"/>
      <c r="AA513" s="125"/>
    </row>
    <row r="514" spans="2:27" s="114" customFormat="1" hidden="1" x14ac:dyDescent="0.2">
      <c r="B514" s="117"/>
      <c r="C514" s="120"/>
      <c r="F514" s="108" t="str">
        <f t="shared" si="7"/>
        <v>426240</v>
      </c>
      <c r="G514" s="232">
        <v>400</v>
      </c>
      <c r="H514" s="232">
        <v>426</v>
      </c>
      <c r="I514" s="232">
        <v>240</v>
      </c>
      <c r="J514" s="232">
        <v>922</v>
      </c>
      <c r="K514" s="235">
        <v>610</v>
      </c>
      <c r="L514" s="458">
        <v>1000</v>
      </c>
      <c r="M514" s="458">
        <v>1200</v>
      </c>
      <c r="N514" s="458">
        <v>2000</v>
      </c>
      <c r="T514" s="115"/>
      <c r="V514" s="124"/>
      <c r="W514" s="124"/>
      <c r="X514" s="124"/>
      <c r="Y514" s="124"/>
      <c r="Z514" s="125"/>
      <c r="AA514" s="125"/>
    </row>
    <row r="515" spans="2:27" s="114" customFormat="1" hidden="1" x14ac:dyDescent="0.2">
      <c r="B515" s="117"/>
      <c r="C515" s="120"/>
      <c r="F515" s="108" t="str">
        <f t="shared" ref="F515:F578" si="8">CONCATENATE(H515,I515)</f>
        <v>508240</v>
      </c>
      <c r="G515" s="232">
        <v>500</v>
      </c>
      <c r="H515" s="232">
        <v>508</v>
      </c>
      <c r="I515" s="232">
        <v>240</v>
      </c>
      <c r="J515" s="232">
        <v>1012</v>
      </c>
      <c r="K515" s="235">
        <v>762</v>
      </c>
      <c r="L515" s="458">
        <v>1250</v>
      </c>
      <c r="M515" s="458">
        <v>1500</v>
      </c>
      <c r="N515" s="458">
        <v>2500</v>
      </c>
      <c r="T515" s="115"/>
      <c r="V515" s="124"/>
      <c r="W515" s="124"/>
      <c r="X515" s="124"/>
      <c r="Y515" s="124"/>
      <c r="Z515" s="125"/>
      <c r="AA515" s="125"/>
    </row>
    <row r="516" spans="2:27" s="114" customFormat="1" hidden="1" x14ac:dyDescent="0.2">
      <c r="B516" s="117"/>
      <c r="C516" s="120"/>
      <c r="F516" s="108" t="str">
        <f t="shared" si="8"/>
        <v>533240</v>
      </c>
      <c r="G516" s="232">
        <v>500</v>
      </c>
      <c r="H516" s="232">
        <v>533</v>
      </c>
      <c r="I516" s="232">
        <v>240</v>
      </c>
      <c r="J516" s="232">
        <v>1026</v>
      </c>
      <c r="K516" s="235">
        <v>762</v>
      </c>
      <c r="L516" s="458">
        <v>1250</v>
      </c>
      <c r="M516" s="458">
        <v>1500</v>
      </c>
      <c r="N516" s="458">
        <v>2500</v>
      </c>
      <c r="T516" s="115"/>
      <c r="V516" s="124"/>
      <c r="W516" s="124"/>
      <c r="X516" s="124"/>
      <c r="Y516" s="124"/>
      <c r="Z516" s="125"/>
      <c r="AA516" s="125"/>
    </row>
    <row r="517" spans="2:27" s="114" customFormat="1" hidden="1" x14ac:dyDescent="0.2">
      <c r="B517" s="117"/>
      <c r="C517" s="120"/>
      <c r="F517" s="108" t="str">
        <f t="shared" si="8"/>
        <v>612240</v>
      </c>
      <c r="G517" s="232">
        <v>600</v>
      </c>
      <c r="H517" s="232">
        <v>612</v>
      </c>
      <c r="I517" s="232">
        <v>240</v>
      </c>
      <c r="J517" s="232">
        <v>1112</v>
      </c>
      <c r="K517" s="235">
        <v>914</v>
      </c>
      <c r="L517" s="458">
        <v>1500</v>
      </c>
      <c r="M517" s="458">
        <v>1800</v>
      </c>
      <c r="N517" s="458">
        <v>3000</v>
      </c>
      <c r="T517" s="115"/>
      <c r="V517" s="124"/>
      <c r="W517" s="124"/>
      <c r="X517" s="124"/>
      <c r="Y517" s="124"/>
      <c r="Z517" s="125"/>
      <c r="AA517" s="125"/>
    </row>
    <row r="518" spans="2:27" s="114" customFormat="1" hidden="1" x14ac:dyDescent="0.2">
      <c r="B518" s="117"/>
      <c r="C518" s="120"/>
      <c r="F518" s="108" t="str">
        <f t="shared" si="8"/>
        <v>630240</v>
      </c>
      <c r="G518" s="232">
        <v>600</v>
      </c>
      <c r="H518" s="232">
        <v>630</v>
      </c>
      <c r="I518" s="232">
        <v>240</v>
      </c>
      <c r="J518" s="232">
        <v>1131</v>
      </c>
      <c r="K518" s="235">
        <v>914</v>
      </c>
      <c r="L518" s="458">
        <v>1500</v>
      </c>
      <c r="M518" s="458">
        <v>1800</v>
      </c>
      <c r="N518" s="458">
        <v>3000</v>
      </c>
      <c r="T518" s="115"/>
      <c r="V518" s="124"/>
      <c r="W518" s="124"/>
      <c r="X518" s="124"/>
      <c r="Y518" s="124"/>
      <c r="Z518" s="125"/>
      <c r="AA518" s="125"/>
    </row>
    <row r="519" spans="2:27" s="114" customFormat="1" hidden="1" x14ac:dyDescent="0.2">
      <c r="B519" s="117"/>
      <c r="C519" s="120"/>
      <c r="F519" s="108" t="str">
        <f t="shared" si="8"/>
        <v>714240</v>
      </c>
      <c r="G519" s="232">
        <v>700</v>
      </c>
      <c r="H519" s="232">
        <v>714</v>
      </c>
      <c r="I519" s="232">
        <v>240</v>
      </c>
      <c r="J519" s="232">
        <v>1212</v>
      </c>
      <c r="K519" s="235">
        <v>1070</v>
      </c>
      <c r="L519" s="458">
        <v>1750</v>
      </c>
      <c r="M519" s="458">
        <v>2100</v>
      </c>
      <c r="N519" s="458">
        <v>3500</v>
      </c>
      <c r="T519" s="115"/>
      <c r="V519" s="124"/>
      <c r="W519" s="124"/>
      <c r="X519" s="124"/>
      <c r="Y519" s="124"/>
      <c r="Z519" s="125"/>
      <c r="AA519" s="125"/>
    </row>
    <row r="520" spans="2:27" s="114" customFormat="1" hidden="1" x14ac:dyDescent="0.2">
      <c r="B520" s="117"/>
      <c r="C520" s="120"/>
      <c r="F520" s="108" t="str">
        <f t="shared" si="8"/>
        <v>813240</v>
      </c>
      <c r="G520" s="232">
        <v>800</v>
      </c>
      <c r="H520" s="232">
        <v>813</v>
      </c>
      <c r="I520" s="232">
        <v>240</v>
      </c>
      <c r="J520" s="232">
        <v>1317</v>
      </c>
      <c r="K520" s="235">
        <v>1220</v>
      </c>
      <c r="L520" s="458">
        <v>2000</v>
      </c>
      <c r="M520" s="458">
        <v>2400</v>
      </c>
      <c r="N520" s="458">
        <v>4000</v>
      </c>
      <c r="T520" s="115"/>
      <c r="V520" s="124"/>
      <c r="W520" s="124"/>
      <c r="X520" s="124"/>
      <c r="Y520" s="124"/>
      <c r="Z520" s="125"/>
      <c r="AA520" s="125"/>
    </row>
    <row r="521" spans="2:27" s="114" customFormat="1" hidden="1" x14ac:dyDescent="0.2">
      <c r="B521" s="117"/>
      <c r="C521" s="120"/>
      <c r="F521" s="108" t="str">
        <f t="shared" si="8"/>
        <v>914240</v>
      </c>
      <c r="G521" s="232">
        <v>900</v>
      </c>
      <c r="H521" s="232">
        <v>914</v>
      </c>
      <c r="I521" s="232">
        <v>240</v>
      </c>
      <c r="J521" s="232">
        <v>1422</v>
      </c>
      <c r="K521" s="235">
        <v>1370</v>
      </c>
      <c r="L521" s="458">
        <v>2250</v>
      </c>
      <c r="M521" s="458">
        <v>2700</v>
      </c>
      <c r="N521" s="458">
        <v>4500</v>
      </c>
      <c r="T521" s="115"/>
      <c r="V521" s="124"/>
      <c r="W521" s="124"/>
      <c r="X521" s="124"/>
      <c r="Y521" s="124"/>
      <c r="Z521" s="125"/>
      <c r="AA521" s="125"/>
    </row>
    <row r="522" spans="2:27" s="114" customFormat="1" hidden="1" x14ac:dyDescent="0.2">
      <c r="B522" s="117"/>
      <c r="C522" s="120"/>
      <c r="F522" s="108" t="str">
        <f t="shared" si="8"/>
        <v>1016240</v>
      </c>
      <c r="G522" s="232">
        <v>1000</v>
      </c>
      <c r="H522" s="232">
        <v>1016</v>
      </c>
      <c r="I522" s="232">
        <v>240</v>
      </c>
      <c r="J522" s="232">
        <v>1516</v>
      </c>
      <c r="K522" s="235">
        <v>1525</v>
      </c>
      <c r="L522" s="458">
        <v>2500</v>
      </c>
      <c r="M522" s="458">
        <v>3000</v>
      </c>
      <c r="N522" s="458">
        <v>5000</v>
      </c>
      <c r="T522" s="115"/>
      <c r="V522" s="124"/>
      <c r="W522" s="124"/>
      <c r="X522" s="124"/>
      <c r="Y522" s="124"/>
      <c r="Z522" s="125"/>
      <c r="AA522" s="125"/>
    </row>
    <row r="523" spans="2:27" s="114" customFormat="1" hidden="1" x14ac:dyDescent="0.2">
      <c r="B523" s="117"/>
      <c r="C523" s="120"/>
      <c r="F523" s="108" t="str">
        <f t="shared" si="8"/>
        <v>12260</v>
      </c>
      <c r="G523" s="232">
        <v>8</v>
      </c>
      <c r="H523" s="232">
        <v>12</v>
      </c>
      <c r="I523" s="232">
        <v>260</v>
      </c>
      <c r="J523" s="232">
        <v>542</v>
      </c>
      <c r="K523" s="235">
        <v>320</v>
      </c>
      <c r="L523" s="458">
        <v>320</v>
      </c>
      <c r="M523" s="458">
        <v>320</v>
      </c>
      <c r="N523" s="458">
        <v>320</v>
      </c>
      <c r="T523" s="115"/>
      <c r="V523" s="124"/>
      <c r="W523" s="124"/>
      <c r="X523" s="124"/>
      <c r="Y523" s="124"/>
      <c r="Z523" s="125"/>
      <c r="AA523" s="125"/>
    </row>
    <row r="524" spans="2:27" s="114" customFormat="1" hidden="1" x14ac:dyDescent="0.2">
      <c r="B524" s="117"/>
      <c r="C524" s="120"/>
      <c r="F524" s="108" t="str">
        <f t="shared" si="8"/>
        <v>15260</v>
      </c>
      <c r="G524" s="232">
        <v>8</v>
      </c>
      <c r="H524" s="232">
        <v>15</v>
      </c>
      <c r="I524" s="232">
        <v>260</v>
      </c>
      <c r="J524" s="232">
        <v>542</v>
      </c>
      <c r="K524" s="235">
        <v>320</v>
      </c>
      <c r="L524" s="458">
        <v>320</v>
      </c>
      <c r="M524" s="458">
        <v>320</v>
      </c>
      <c r="N524" s="458">
        <v>320</v>
      </c>
      <c r="T524" s="115"/>
      <c r="V524" s="124"/>
      <c r="W524" s="124"/>
      <c r="X524" s="124"/>
      <c r="Y524" s="124"/>
      <c r="Z524" s="125"/>
      <c r="AA524" s="125"/>
    </row>
    <row r="525" spans="2:27" s="114" customFormat="1" hidden="1" x14ac:dyDescent="0.2">
      <c r="B525" s="117"/>
      <c r="C525" s="120"/>
      <c r="F525" s="108" t="str">
        <f t="shared" si="8"/>
        <v>18260</v>
      </c>
      <c r="G525" s="232">
        <v>10</v>
      </c>
      <c r="H525" s="232">
        <v>18</v>
      </c>
      <c r="I525" s="232">
        <v>260</v>
      </c>
      <c r="J525" s="232">
        <v>542</v>
      </c>
      <c r="K525" s="235">
        <v>325</v>
      </c>
      <c r="L525" s="458">
        <v>325</v>
      </c>
      <c r="M525" s="458">
        <v>325</v>
      </c>
      <c r="N525" s="458">
        <v>325</v>
      </c>
      <c r="T525" s="115"/>
      <c r="V525" s="124"/>
      <c r="W525" s="124"/>
      <c r="X525" s="124"/>
      <c r="Y525" s="124"/>
      <c r="Z525" s="125"/>
      <c r="AA525" s="125"/>
    </row>
    <row r="526" spans="2:27" s="114" customFormat="1" hidden="1" x14ac:dyDescent="0.2">
      <c r="B526" s="117"/>
      <c r="C526" s="120"/>
      <c r="F526" s="108" t="str">
        <f t="shared" si="8"/>
        <v>22260</v>
      </c>
      <c r="G526" s="232">
        <v>15</v>
      </c>
      <c r="H526" s="232">
        <v>22</v>
      </c>
      <c r="I526" s="232">
        <v>260</v>
      </c>
      <c r="J526" s="232">
        <v>556</v>
      </c>
      <c r="K526" s="235">
        <v>325</v>
      </c>
      <c r="L526" s="458">
        <v>325</v>
      </c>
      <c r="M526" s="458">
        <v>325</v>
      </c>
      <c r="N526" s="458">
        <v>325</v>
      </c>
      <c r="T526" s="115"/>
      <c r="V526" s="124"/>
      <c r="W526" s="124"/>
      <c r="X526" s="124"/>
      <c r="Y526" s="124"/>
      <c r="Z526" s="125"/>
      <c r="AA526" s="125"/>
    </row>
    <row r="527" spans="2:27" s="114" customFormat="1" hidden="1" x14ac:dyDescent="0.2">
      <c r="B527" s="117"/>
      <c r="C527" s="120"/>
      <c r="F527" s="108" t="str">
        <f t="shared" si="8"/>
        <v>28260</v>
      </c>
      <c r="G527" s="232">
        <v>20</v>
      </c>
      <c r="H527" s="232">
        <v>28</v>
      </c>
      <c r="I527" s="232">
        <v>260</v>
      </c>
      <c r="J527" s="232">
        <v>556</v>
      </c>
      <c r="K527" s="235">
        <v>330</v>
      </c>
      <c r="L527" s="458">
        <v>330</v>
      </c>
      <c r="M527" s="458">
        <v>330</v>
      </c>
      <c r="N527" s="458">
        <v>330</v>
      </c>
      <c r="T527" s="115"/>
      <c r="V527" s="124"/>
      <c r="W527" s="124"/>
      <c r="X527" s="124"/>
      <c r="Y527" s="124"/>
      <c r="Z527" s="125"/>
      <c r="AA527" s="125"/>
    </row>
    <row r="528" spans="2:27" s="114" customFormat="1" hidden="1" x14ac:dyDescent="0.2">
      <c r="B528" s="117"/>
      <c r="C528" s="120"/>
      <c r="F528" s="108" t="str">
        <f t="shared" si="8"/>
        <v>35260</v>
      </c>
      <c r="G528" s="232">
        <v>25</v>
      </c>
      <c r="H528" s="232">
        <v>35</v>
      </c>
      <c r="I528" s="232">
        <v>260</v>
      </c>
      <c r="J528" s="232">
        <v>568</v>
      </c>
      <c r="K528" s="235">
        <v>330</v>
      </c>
      <c r="L528" s="458">
        <v>330</v>
      </c>
      <c r="M528" s="458">
        <v>330</v>
      </c>
      <c r="N528" s="458">
        <v>330</v>
      </c>
      <c r="T528" s="115"/>
      <c r="V528" s="124"/>
      <c r="W528" s="124"/>
      <c r="X528" s="124"/>
      <c r="Y528" s="124"/>
      <c r="Z528" s="125"/>
      <c r="AA528" s="125"/>
    </row>
    <row r="529" spans="2:27" s="114" customFormat="1" hidden="1" x14ac:dyDescent="0.2">
      <c r="B529" s="117"/>
      <c r="C529" s="120"/>
      <c r="F529" s="108" t="str">
        <f t="shared" si="8"/>
        <v>42260</v>
      </c>
      <c r="G529" s="232">
        <v>32</v>
      </c>
      <c r="H529" s="232">
        <v>42</v>
      </c>
      <c r="I529" s="232">
        <v>260</v>
      </c>
      <c r="J529" s="232">
        <v>572</v>
      </c>
      <c r="K529" s="235">
        <v>335</v>
      </c>
      <c r="L529" s="458">
        <v>335</v>
      </c>
      <c r="M529" s="458">
        <v>335</v>
      </c>
      <c r="N529" s="458">
        <v>335</v>
      </c>
      <c r="T529" s="115"/>
      <c r="V529" s="124"/>
      <c r="W529" s="124"/>
      <c r="X529" s="124"/>
      <c r="Y529" s="124"/>
      <c r="Z529" s="125"/>
      <c r="AA529" s="125"/>
    </row>
    <row r="530" spans="2:27" s="114" customFormat="1" hidden="1" x14ac:dyDescent="0.2">
      <c r="B530" s="117"/>
      <c r="C530" s="120"/>
      <c r="F530" s="108" t="str">
        <f t="shared" si="8"/>
        <v>48260</v>
      </c>
      <c r="G530" s="232">
        <v>40</v>
      </c>
      <c r="H530" s="232">
        <v>48</v>
      </c>
      <c r="I530" s="232">
        <v>260</v>
      </c>
      <c r="J530" s="232">
        <v>572</v>
      </c>
      <c r="K530" s="235">
        <v>335</v>
      </c>
      <c r="L530" s="458">
        <v>335</v>
      </c>
      <c r="M530" s="458">
        <v>335</v>
      </c>
      <c r="N530" s="458">
        <v>335</v>
      </c>
      <c r="T530" s="115"/>
      <c r="V530" s="124"/>
      <c r="W530" s="124"/>
      <c r="X530" s="124"/>
      <c r="Y530" s="124"/>
      <c r="Z530" s="125"/>
      <c r="AA530" s="125"/>
    </row>
    <row r="531" spans="2:27" s="114" customFormat="1" hidden="1" x14ac:dyDescent="0.2">
      <c r="B531" s="117"/>
      <c r="C531" s="120"/>
      <c r="F531" s="108" t="str">
        <f t="shared" si="8"/>
        <v>54260</v>
      </c>
      <c r="G531" s="232">
        <v>40</v>
      </c>
      <c r="H531" s="232">
        <v>54</v>
      </c>
      <c r="I531" s="232">
        <v>260</v>
      </c>
      <c r="J531" s="232">
        <v>592</v>
      </c>
      <c r="K531" s="235">
        <v>345</v>
      </c>
      <c r="L531" s="458">
        <v>345</v>
      </c>
      <c r="M531" s="458">
        <v>345</v>
      </c>
      <c r="N531" s="458">
        <v>345</v>
      </c>
      <c r="T531" s="115"/>
      <c r="V531" s="124"/>
      <c r="W531" s="124"/>
      <c r="X531" s="124"/>
      <c r="Y531" s="124"/>
      <c r="Z531" s="125"/>
      <c r="AA531" s="125"/>
    </row>
    <row r="532" spans="2:27" s="114" customFormat="1" hidden="1" x14ac:dyDescent="0.2">
      <c r="B532" s="117"/>
      <c r="C532" s="120"/>
      <c r="F532" s="108" t="str">
        <f t="shared" si="8"/>
        <v>60260</v>
      </c>
      <c r="G532" s="232">
        <v>50</v>
      </c>
      <c r="H532" s="232">
        <v>60</v>
      </c>
      <c r="I532" s="232">
        <v>260</v>
      </c>
      <c r="J532" s="232">
        <v>592</v>
      </c>
      <c r="K532" s="235">
        <v>345</v>
      </c>
      <c r="L532" s="458">
        <v>345</v>
      </c>
      <c r="M532" s="458">
        <v>345</v>
      </c>
      <c r="N532" s="458">
        <v>345</v>
      </c>
      <c r="T532" s="115"/>
      <c r="V532" s="124"/>
      <c r="W532" s="124"/>
      <c r="X532" s="124"/>
      <c r="Y532" s="124"/>
      <c r="Z532" s="125"/>
      <c r="AA532" s="125"/>
    </row>
    <row r="533" spans="2:27" s="114" customFormat="1" hidden="1" x14ac:dyDescent="0.2">
      <c r="B533" s="117"/>
      <c r="C533" s="120"/>
      <c r="F533" s="108" t="str">
        <f t="shared" si="8"/>
        <v>64260</v>
      </c>
      <c r="G533" s="232">
        <v>50</v>
      </c>
      <c r="H533" s="232">
        <v>64</v>
      </c>
      <c r="I533" s="232">
        <v>260</v>
      </c>
      <c r="J533" s="232">
        <v>612</v>
      </c>
      <c r="K533" s="235">
        <v>350</v>
      </c>
      <c r="L533" s="458">
        <v>350</v>
      </c>
      <c r="M533" s="458">
        <v>350</v>
      </c>
      <c r="N533" s="458">
        <v>350</v>
      </c>
      <c r="T533" s="115"/>
      <c r="V533" s="124"/>
      <c r="W533" s="124"/>
      <c r="X533" s="124"/>
      <c r="Y533" s="124"/>
      <c r="Z533" s="125"/>
      <c r="AA533" s="125"/>
    </row>
    <row r="534" spans="2:27" s="114" customFormat="1" hidden="1" x14ac:dyDescent="0.2">
      <c r="B534" s="117"/>
      <c r="C534" s="120"/>
      <c r="F534" s="108" t="str">
        <f t="shared" si="8"/>
        <v>70260</v>
      </c>
      <c r="G534" s="232">
        <v>50</v>
      </c>
      <c r="H534" s="232">
        <v>70</v>
      </c>
      <c r="I534" s="232">
        <v>260</v>
      </c>
      <c r="J534" s="232">
        <v>612</v>
      </c>
      <c r="K534" s="235">
        <v>350</v>
      </c>
      <c r="L534" s="458">
        <v>350</v>
      </c>
      <c r="M534" s="458">
        <v>350</v>
      </c>
      <c r="N534" s="458">
        <v>350</v>
      </c>
      <c r="T534" s="115"/>
      <c r="V534" s="124"/>
      <c r="W534" s="124"/>
      <c r="X534" s="124"/>
      <c r="Y534" s="124"/>
      <c r="Z534" s="125"/>
      <c r="AA534" s="125"/>
    </row>
    <row r="535" spans="2:27" s="114" customFormat="1" hidden="1" x14ac:dyDescent="0.2">
      <c r="B535" s="117"/>
      <c r="C535" s="120"/>
      <c r="F535" s="108" t="str">
        <f t="shared" si="8"/>
        <v>76260</v>
      </c>
      <c r="G535" s="232">
        <v>65</v>
      </c>
      <c r="H535" s="232">
        <v>76</v>
      </c>
      <c r="I535" s="232">
        <v>260</v>
      </c>
      <c r="J535" s="232">
        <v>622</v>
      </c>
      <c r="K535" s="235">
        <v>360</v>
      </c>
      <c r="L535" s="458">
        <v>360</v>
      </c>
      <c r="M535" s="458">
        <v>360</v>
      </c>
      <c r="N535" s="458">
        <v>360</v>
      </c>
      <c r="T535" s="115"/>
      <c r="V535" s="124"/>
      <c r="W535" s="124"/>
      <c r="X535" s="124"/>
      <c r="Y535" s="124"/>
      <c r="Z535" s="125"/>
      <c r="AA535" s="125"/>
    </row>
    <row r="536" spans="2:27" s="114" customFormat="1" hidden="1" x14ac:dyDescent="0.2">
      <c r="B536" s="117"/>
      <c r="C536" s="120"/>
      <c r="F536" s="108" t="str">
        <f t="shared" si="8"/>
        <v>89260</v>
      </c>
      <c r="G536" s="232">
        <v>80</v>
      </c>
      <c r="H536" s="232">
        <v>89</v>
      </c>
      <c r="I536" s="232">
        <v>260</v>
      </c>
      <c r="J536" s="232">
        <v>622</v>
      </c>
      <c r="K536" s="235">
        <v>360</v>
      </c>
      <c r="L536" s="458">
        <v>360</v>
      </c>
      <c r="M536" s="458">
        <v>360</v>
      </c>
      <c r="N536" s="458">
        <v>400</v>
      </c>
      <c r="T536" s="115"/>
      <c r="V536" s="124"/>
      <c r="W536" s="124"/>
      <c r="X536" s="124"/>
      <c r="Y536" s="124"/>
      <c r="Z536" s="125"/>
      <c r="AA536" s="125"/>
    </row>
    <row r="537" spans="2:27" s="114" customFormat="1" hidden="1" x14ac:dyDescent="0.2">
      <c r="B537" s="117"/>
      <c r="C537" s="120"/>
      <c r="F537" s="108" t="str">
        <f t="shared" si="8"/>
        <v>102260</v>
      </c>
      <c r="G537" s="232">
        <v>80</v>
      </c>
      <c r="H537" s="232">
        <v>102</v>
      </c>
      <c r="I537" s="232">
        <v>260</v>
      </c>
      <c r="J537" s="232">
        <v>642</v>
      </c>
      <c r="K537" s="235">
        <v>370</v>
      </c>
      <c r="L537" s="458">
        <v>370</v>
      </c>
      <c r="M537" s="458">
        <v>370</v>
      </c>
      <c r="N537" s="458">
        <v>400</v>
      </c>
      <c r="T537" s="115"/>
      <c r="V537" s="124"/>
      <c r="W537" s="124"/>
      <c r="X537" s="124"/>
      <c r="Y537" s="124"/>
      <c r="Z537" s="125"/>
      <c r="AA537" s="125"/>
    </row>
    <row r="538" spans="2:27" s="114" customFormat="1" hidden="1" x14ac:dyDescent="0.2">
      <c r="B538" s="117"/>
      <c r="C538" s="120"/>
      <c r="F538" s="108" t="str">
        <f t="shared" si="8"/>
        <v>114260</v>
      </c>
      <c r="G538" s="232">
        <v>100</v>
      </c>
      <c r="H538" s="232">
        <v>114</v>
      </c>
      <c r="I538" s="232">
        <v>260</v>
      </c>
      <c r="J538" s="232">
        <v>661</v>
      </c>
      <c r="K538" s="235">
        <v>380</v>
      </c>
      <c r="L538" s="458">
        <v>380</v>
      </c>
      <c r="M538" s="458">
        <v>380</v>
      </c>
      <c r="N538" s="458">
        <v>500</v>
      </c>
      <c r="T538" s="115"/>
      <c r="V538" s="124"/>
      <c r="W538" s="124"/>
      <c r="X538" s="124"/>
      <c r="Y538" s="124"/>
      <c r="Z538" s="125"/>
      <c r="AA538" s="125"/>
    </row>
    <row r="539" spans="2:27" s="114" customFormat="1" hidden="1" x14ac:dyDescent="0.2">
      <c r="B539" s="117"/>
      <c r="C539" s="120"/>
      <c r="F539" s="108" t="str">
        <f t="shared" si="8"/>
        <v>127260</v>
      </c>
      <c r="G539" s="232">
        <v>100</v>
      </c>
      <c r="H539" s="232">
        <v>127</v>
      </c>
      <c r="I539" s="232">
        <v>260</v>
      </c>
      <c r="J539" s="232">
        <v>675</v>
      </c>
      <c r="K539" s="235">
        <v>381</v>
      </c>
      <c r="L539" s="458">
        <v>381</v>
      </c>
      <c r="M539" s="458">
        <v>381</v>
      </c>
      <c r="N539" s="458">
        <v>500</v>
      </c>
      <c r="T539" s="115"/>
      <c r="V539" s="124"/>
      <c r="W539" s="124"/>
      <c r="X539" s="124"/>
      <c r="Y539" s="124"/>
      <c r="Z539" s="125"/>
      <c r="AA539" s="125"/>
    </row>
    <row r="540" spans="2:27" s="114" customFormat="1" hidden="1" x14ac:dyDescent="0.2">
      <c r="B540" s="117"/>
      <c r="C540" s="120"/>
      <c r="F540" s="108" t="str">
        <f t="shared" si="8"/>
        <v>140260</v>
      </c>
      <c r="G540" s="232">
        <v>125</v>
      </c>
      <c r="H540" s="232">
        <v>140</v>
      </c>
      <c r="I540" s="232">
        <v>260</v>
      </c>
      <c r="J540" s="232">
        <v>682</v>
      </c>
      <c r="K540" s="235">
        <v>381</v>
      </c>
      <c r="L540" s="458">
        <v>381</v>
      </c>
      <c r="M540" s="458">
        <v>381</v>
      </c>
      <c r="N540" s="458">
        <v>625</v>
      </c>
      <c r="T540" s="115"/>
      <c r="V540" s="124"/>
      <c r="W540" s="124"/>
      <c r="X540" s="124"/>
      <c r="Y540" s="124"/>
      <c r="Z540" s="125"/>
      <c r="AA540" s="125"/>
    </row>
    <row r="541" spans="2:27" s="114" customFormat="1" hidden="1" x14ac:dyDescent="0.2">
      <c r="B541" s="117"/>
      <c r="C541" s="120"/>
      <c r="F541" s="108" t="str">
        <f t="shared" si="8"/>
        <v>168260</v>
      </c>
      <c r="G541" s="232">
        <v>150</v>
      </c>
      <c r="H541" s="232">
        <v>168</v>
      </c>
      <c r="I541" s="232">
        <v>260</v>
      </c>
      <c r="J541" s="232">
        <v>702</v>
      </c>
      <c r="K541" s="235">
        <v>381</v>
      </c>
      <c r="L541" s="458">
        <v>381</v>
      </c>
      <c r="M541" s="458">
        <v>450</v>
      </c>
      <c r="N541" s="458">
        <v>750</v>
      </c>
      <c r="T541" s="115"/>
      <c r="V541" s="124"/>
      <c r="W541" s="124"/>
      <c r="X541" s="124"/>
      <c r="Y541" s="124"/>
      <c r="Z541" s="125"/>
      <c r="AA541" s="125"/>
    </row>
    <row r="542" spans="2:27" s="114" customFormat="1" hidden="1" x14ac:dyDescent="0.2">
      <c r="B542" s="117"/>
      <c r="C542" s="120"/>
      <c r="F542" s="108" t="str">
        <f t="shared" si="8"/>
        <v>178260</v>
      </c>
      <c r="G542" s="232">
        <v>150</v>
      </c>
      <c r="H542" s="232">
        <v>178</v>
      </c>
      <c r="I542" s="232">
        <v>260</v>
      </c>
      <c r="J542" s="232">
        <v>712</v>
      </c>
      <c r="K542" s="235">
        <v>385</v>
      </c>
      <c r="L542" s="458">
        <v>385</v>
      </c>
      <c r="M542" s="458">
        <v>450</v>
      </c>
      <c r="N542" s="458">
        <v>750</v>
      </c>
      <c r="T542" s="115"/>
      <c r="V542" s="124"/>
      <c r="W542" s="124"/>
      <c r="X542" s="124"/>
      <c r="Y542" s="124"/>
      <c r="Z542" s="125"/>
      <c r="AA542" s="125"/>
    </row>
    <row r="543" spans="2:27" s="114" customFormat="1" hidden="1" x14ac:dyDescent="0.2">
      <c r="B543" s="117"/>
      <c r="C543" s="120"/>
      <c r="F543" s="108" t="str">
        <f t="shared" si="8"/>
        <v>219260</v>
      </c>
      <c r="G543" s="232">
        <v>200</v>
      </c>
      <c r="H543" s="232">
        <v>219</v>
      </c>
      <c r="I543" s="232">
        <v>260</v>
      </c>
      <c r="J543" s="232">
        <v>752</v>
      </c>
      <c r="K543" s="235">
        <v>400</v>
      </c>
      <c r="L543" s="458">
        <v>500</v>
      </c>
      <c r="M543" s="458">
        <v>600</v>
      </c>
      <c r="N543" s="458">
        <v>1000</v>
      </c>
      <c r="T543" s="115"/>
      <c r="V543" s="124"/>
      <c r="W543" s="124"/>
      <c r="X543" s="124"/>
      <c r="Y543" s="124"/>
      <c r="Z543" s="125"/>
      <c r="AA543" s="125"/>
    </row>
    <row r="544" spans="2:27" s="114" customFormat="1" hidden="1" x14ac:dyDescent="0.2">
      <c r="B544" s="117"/>
      <c r="C544" s="120"/>
      <c r="F544" s="108" t="str">
        <f t="shared" si="8"/>
        <v>230260</v>
      </c>
      <c r="G544" s="232">
        <v>200</v>
      </c>
      <c r="H544" s="232">
        <v>230</v>
      </c>
      <c r="I544" s="232">
        <v>260</v>
      </c>
      <c r="J544" s="232">
        <v>768</v>
      </c>
      <c r="K544" s="235">
        <v>400</v>
      </c>
      <c r="L544" s="458">
        <v>500</v>
      </c>
      <c r="M544" s="458">
        <v>600</v>
      </c>
      <c r="N544" s="458">
        <v>1000</v>
      </c>
      <c r="T544" s="115"/>
      <c r="V544" s="124"/>
      <c r="W544" s="124"/>
      <c r="X544" s="124"/>
      <c r="Y544" s="124"/>
      <c r="Z544" s="125"/>
      <c r="AA544" s="125"/>
    </row>
    <row r="545" spans="2:27" s="114" customFormat="1" hidden="1" x14ac:dyDescent="0.2">
      <c r="B545" s="117"/>
      <c r="C545" s="120"/>
      <c r="F545" s="108" t="str">
        <f t="shared" si="8"/>
        <v>273260</v>
      </c>
      <c r="G545" s="232">
        <v>250</v>
      </c>
      <c r="H545" s="232">
        <v>273</v>
      </c>
      <c r="I545" s="232">
        <v>260</v>
      </c>
      <c r="J545" s="232">
        <v>802</v>
      </c>
      <c r="K545" s="235">
        <v>410</v>
      </c>
      <c r="L545" s="458">
        <v>625</v>
      </c>
      <c r="M545" s="458">
        <v>750</v>
      </c>
      <c r="N545" s="458">
        <v>1250</v>
      </c>
      <c r="T545" s="115"/>
      <c r="V545" s="124"/>
      <c r="W545" s="124"/>
      <c r="X545" s="124"/>
      <c r="Y545" s="124"/>
      <c r="Z545" s="125"/>
      <c r="AA545" s="125"/>
    </row>
    <row r="546" spans="2:27" s="114" customFormat="1" hidden="1" x14ac:dyDescent="0.2">
      <c r="B546" s="117"/>
      <c r="C546" s="120"/>
      <c r="F546" s="108" t="str">
        <f t="shared" si="8"/>
        <v>289260</v>
      </c>
      <c r="G546" s="232">
        <v>250</v>
      </c>
      <c r="H546" s="232">
        <v>289</v>
      </c>
      <c r="I546" s="232">
        <v>260</v>
      </c>
      <c r="J546" s="232">
        <v>831</v>
      </c>
      <c r="K546" s="235">
        <v>420</v>
      </c>
      <c r="L546" s="458">
        <v>625</v>
      </c>
      <c r="M546" s="458">
        <v>750</v>
      </c>
      <c r="N546" s="458">
        <v>1250</v>
      </c>
      <c r="T546" s="115"/>
      <c r="V546" s="124"/>
      <c r="W546" s="124"/>
      <c r="X546" s="124"/>
      <c r="Y546" s="124"/>
      <c r="Z546" s="125"/>
      <c r="AA546" s="125"/>
    </row>
    <row r="547" spans="2:27" s="114" customFormat="1" hidden="1" x14ac:dyDescent="0.2">
      <c r="B547" s="117"/>
      <c r="C547" s="120"/>
      <c r="F547" s="108" t="str">
        <f t="shared" si="8"/>
        <v>324260</v>
      </c>
      <c r="G547" s="232">
        <v>300</v>
      </c>
      <c r="H547" s="232">
        <v>324</v>
      </c>
      <c r="I547" s="232">
        <v>260</v>
      </c>
      <c r="J547" s="232">
        <v>872</v>
      </c>
      <c r="K547" s="235">
        <v>457</v>
      </c>
      <c r="L547" s="458">
        <v>750</v>
      </c>
      <c r="M547" s="458">
        <v>900</v>
      </c>
      <c r="N547" s="458">
        <v>1500</v>
      </c>
      <c r="T547" s="115"/>
      <c r="V547" s="124"/>
      <c r="W547" s="124"/>
      <c r="X547" s="124"/>
      <c r="Y547" s="124"/>
      <c r="Z547" s="125"/>
      <c r="AA547" s="125"/>
    </row>
    <row r="548" spans="2:27" s="114" customFormat="1" hidden="1" x14ac:dyDescent="0.2">
      <c r="B548" s="117"/>
      <c r="C548" s="120"/>
      <c r="F548" s="108" t="str">
        <f t="shared" si="8"/>
        <v>356260</v>
      </c>
      <c r="G548" s="232">
        <v>350</v>
      </c>
      <c r="H548" s="232">
        <v>356</v>
      </c>
      <c r="I548" s="232">
        <v>260</v>
      </c>
      <c r="J548" s="232">
        <v>882</v>
      </c>
      <c r="K548" s="235">
        <v>533</v>
      </c>
      <c r="L548" s="458">
        <v>875</v>
      </c>
      <c r="M548" s="458">
        <v>1050</v>
      </c>
      <c r="N548" s="458">
        <v>1750</v>
      </c>
      <c r="T548" s="115"/>
      <c r="V548" s="124"/>
      <c r="W548" s="124"/>
      <c r="X548" s="124"/>
      <c r="Y548" s="124"/>
      <c r="Z548" s="125"/>
      <c r="AA548" s="125"/>
    </row>
    <row r="549" spans="2:27" s="114" customFormat="1" hidden="1" x14ac:dyDescent="0.2">
      <c r="B549" s="117"/>
      <c r="C549" s="120"/>
      <c r="F549" s="108" t="str">
        <f t="shared" si="8"/>
        <v>371260</v>
      </c>
      <c r="G549" s="232">
        <v>350</v>
      </c>
      <c r="H549" s="232">
        <v>371</v>
      </c>
      <c r="I549" s="232">
        <v>260</v>
      </c>
      <c r="J549" s="232">
        <v>912</v>
      </c>
      <c r="K549" s="235">
        <v>533</v>
      </c>
      <c r="L549" s="458">
        <v>875</v>
      </c>
      <c r="M549" s="458">
        <v>1050</v>
      </c>
      <c r="N549" s="458">
        <v>1750</v>
      </c>
      <c r="T549" s="115"/>
      <c r="V549" s="124"/>
      <c r="W549" s="124"/>
      <c r="X549" s="124"/>
      <c r="Y549" s="124"/>
      <c r="Z549" s="125"/>
      <c r="AA549" s="125"/>
    </row>
    <row r="550" spans="2:27" s="114" customFormat="1" hidden="1" x14ac:dyDescent="0.2">
      <c r="B550" s="117"/>
      <c r="C550" s="120"/>
      <c r="F550" s="108" t="str">
        <f t="shared" si="8"/>
        <v>406260</v>
      </c>
      <c r="G550" s="232">
        <v>400</v>
      </c>
      <c r="H550" s="232">
        <v>406</v>
      </c>
      <c r="I550" s="232">
        <v>260</v>
      </c>
      <c r="J550" s="232">
        <v>940</v>
      </c>
      <c r="K550" s="235">
        <v>610</v>
      </c>
      <c r="L550" s="458">
        <v>1000</v>
      </c>
      <c r="M550" s="458">
        <v>1200</v>
      </c>
      <c r="N550" s="458">
        <v>2000</v>
      </c>
      <c r="T550" s="115"/>
      <c r="V550" s="124"/>
      <c r="W550" s="124"/>
      <c r="X550" s="124"/>
      <c r="Y550" s="124"/>
      <c r="Z550" s="125"/>
      <c r="AA550" s="125"/>
    </row>
    <row r="551" spans="2:27" s="114" customFormat="1" hidden="1" x14ac:dyDescent="0.2">
      <c r="B551" s="117"/>
      <c r="C551" s="120"/>
      <c r="F551" s="108" t="str">
        <f t="shared" si="8"/>
        <v>426260</v>
      </c>
      <c r="G551" s="232">
        <v>400</v>
      </c>
      <c r="H551" s="232">
        <v>426</v>
      </c>
      <c r="I551" s="232">
        <v>260</v>
      </c>
      <c r="J551" s="232">
        <v>972</v>
      </c>
      <c r="K551" s="235">
        <v>610</v>
      </c>
      <c r="L551" s="458">
        <v>1000</v>
      </c>
      <c r="M551" s="458">
        <v>1200</v>
      </c>
      <c r="N551" s="458">
        <v>2000</v>
      </c>
      <c r="T551" s="115"/>
      <c r="V551" s="124"/>
      <c r="W551" s="124"/>
      <c r="X551" s="124"/>
      <c r="Y551" s="124"/>
      <c r="Z551" s="125"/>
      <c r="AA551" s="125"/>
    </row>
    <row r="552" spans="2:27" s="114" customFormat="1" hidden="1" x14ac:dyDescent="0.2">
      <c r="B552" s="117"/>
      <c r="C552" s="120"/>
      <c r="F552" s="108" t="str">
        <f t="shared" si="8"/>
        <v>508260</v>
      </c>
      <c r="G552" s="232">
        <v>500</v>
      </c>
      <c r="H552" s="232">
        <v>508</v>
      </c>
      <c r="I552" s="232">
        <v>260</v>
      </c>
      <c r="J552" s="232">
        <v>1052</v>
      </c>
      <c r="K552" s="235">
        <v>762</v>
      </c>
      <c r="L552" s="458">
        <v>1250</v>
      </c>
      <c r="M552" s="458">
        <v>1500</v>
      </c>
      <c r="N552" s="458">
        <v>2500</v>
      </c>
      <c r="T552" s="115"/>
      <c r="V552" s="124"/>
      <c r="W552" s="124"/>
      <c r="X552" s="124"/>
      <c r="Y552" s="124"/>
      <c r="Z552" s="125"/>
      <c r="AA552" s="125"/>
    </row>
    <row r="553" spans="2:27" s="114" customFormat="1" hidden="1" x14ac:dyDescent="0.2">
      <c r="B553" s="117"/>
      <c r="C553" s="120"/>
      <c r="F553" s="108" t="str">
        <f t="shared" si="8"/>
        <v>533260</v>
      </c>
      <c r="G553" s="232">
        <v>500</v>
      </c>
      <c r="H553" s="232">
        <v>533</v>
      </c>
      <c r="I553" s="232">
        <v>260</v>
      </c>
      <c r="J553" s="232">
        <v>1072</v>
      </c>
      <c r="K553" s="235">
        <v>762</v>
      </c>
      <c r="L553" s="458">
        <v>1250</v>
      </c>
      <c r="M553" s="458">
        <v>1500</v>
      </c>
      <c r="N553" s="458">
        <v>2500</v>
      </c>
      <c r="T553" s="115"/>
      <c r="V553" s="124"/>
      <c r="W553" s="124"/>
      <c r="X553" s="124"/>
      <c r="Y553" s="124"/>
      <c r="Z553" s="125"/>
      <c r="AA553" s="125"/>
    </row>
    <row r="554" spans="2:27" s="114" customFormat="1" hidden="1" x14ac:dyDescent="0.2">
      <c r="B554" s="117"/>
      <c r="C554" s="120"/>
      <c r="F554" s="108" t="str">
        <f t="shared" si="8"/>
        <v>612260</v>
      </c>
      <c r="G554" s="232">
        <v>600</v>
      </c>
      <c r="H554" s="232">
        <v>612</v>
      </c>
      <c r="I554" s="232">
        <v>260</v>
      </c>
      <c r="J554" s="232">
        <v>1152</v>
      </c>
      <c r="K554" s="235">
        <v>914</v>
      </c>
      <c r="L554" s="458">
        <v>1500</v>
      </c>
      <c r="M554" s="458">
        <v>1800</v>
      </c>
      <c r="N554" s="458">
        <v>3000</v>
      </c>
      <c r="T554" s="115"/>
      <c r="V554" s="124"/>
      <c r="W554" s="124"/>
      <c r="X554" s="124"/>
      <c r="Y554" s="124"/>
      <c r="Z554" s="125"/>
      <c r="AA554" s="125"/>
    </row>
    <row r="555" spans="2:27" s="114" customFormat="1" hidden="1" x14ac:dyDescent="0.2">
      <c r="B555" s="117"/>
      <c r="C555" s="120"/>
      <c r="F555" s="108" t="str">
        <f t="shared" si="8"/>
        <v>630260</v>
      </c>
      <c r="G555" s="232">
        <v>600</v>
      </c>
      <c r="H555" s="232">
        <v>630</v>
      </c>
      <c r="I555" s="232">
        <v>260</v>
      </c>
      <c r="J555" s="232">
        <v>1172</v>
      </c>
      <c r="K555" s="235">
        <v>914</v>
      </c>
      <c r="L555" s="458">
        <v>1500</v>
      </c>
      <c r="M555" s="458">
        <v>1800</v>
      </c>
      <c r="N555" s="458">
        <v>3000</v>
      </c>
      <c r="T555" s="115"/>
      <c r="V555" s="124"/>
      <c r="W555" s="124"/>
      <c r="X555" s="124"/>
      <c r="Y555" s="124"/>
      <c r="Z555" s="125"/>
      <c r="AA555" s="125"/>
    </row>
    <row r="556" spans="2:27" s="114" customFormat="1" hidden="1" x14ac:dyDescent="0.2">
      <c r="B556" s="117"/>
      <c r="C556" s="120"/>
      <c r="F556" s="108" t="str">
        <f t="shared" si="8"/>
        <v>714260</v>
      </c>
      <c r="G556" s="232">
        <v>700</v>
      </c>
      <c r="H556" s="232">
        <v>714</v>
      </c>
      <c r="I556" s="232">
        <v>260</v>
      </c>
      <c r="J556" s="232">
        <v>1252</v>
      </c>
      <c r="K556" s="235">
        <v>1070</v>
      </c>
      <c r="L556" s="458">
        <v>1750</v>
      </c>
      <c r="M556" s="458">
        <v>2100</v>
      </c>
      <c r="N556" s="458">
        <v>3500</v>
      </c>
      <c r="T556" s="115"/>
      <c r="V556" s="124"/>
      <c r="W556" s="124"/>
      <c r="X556" s="124"/>
      <c r="Y556" s="124"/>
      <c r="Z556" s="125"/>
      <c r="AA556" s="125"/>
    </row>
    <row r="557" spans="2:27" s="114" customFormat="1" hidden="1" x14ac:dyDescent="0.2">
      <c r="B557" s="117"/>
      <c r="C557" s="120"/>
      <c r="F557" s="108" t="str">
        <f t="shared" si="8"/>
        <v>813260</v>
      </c>
      <c r="G557" s="232">
        <v>800</v>
      </c>
      <c r="H557" s="232">
        <v>813</v>
      </c>
      <c r="I557" s="232">
        <v>260</v>
      </c>
      <c r="J557" s="232">
        <v>1360</v>
      </c>
      <c r="K557" s="235">
        <v>1220</v>
      </c>
      <c r="L557" s="458">
        <v>2000</v>
      </c>
      <c r="M557" s="458">
        <v>2400</v>
      </c>
      <c r="N557" s="458">
        <v>4000</v>
      </c>
      <c r="T557" s="115"/>
      <c r="V557" s="124"/>
      <c r="W557" s="124"/>
      <c r="X557" s="124"/>
      <c r="Y557" s="124"/>
      <c r="Z557" s="125"/>
      <c r="AA557" s="125"/>
    </row>
    <row r="558" spans="2:27" s="114" customFormat="1" hidden="1" x14ac:dyDescent="0.2">
      <c r="B558" s="117"/>
      <c r="C558" s="120"/>
      <c r="F558" s="108" t="str">
        <f t="shared" si="8"/>
        <v>914260</v>
      </c>
      <c r="G558" s="232">
        <v>900</v>
      </c>
      <c r="H558" s="232">
        <v>914</v>
      </c>
      <c r="I558" s="232">
        <v>260</v>
      </c>
      <c r="J558" s="232">
        <v>1454</v>
      </c>
      <c r="K558" s="235">
        <v>1370</v>
      </c>
      <c r="L558" s="458">
        <v>2250</v>
      </c>
      <c r="M558" s="458">
        <v>2700</v>
      </c>
      <c r="N558" s="458">
        <v>4500</v>
      </c>
      <c r="T558" s="115"/>
      <c r="V558" s="124"/>
      <c r="W558" s="124"/>
      <c r="X558" s="124"/>
      <c r="Y558" s="124"/>
      <c r="Z558" s="125"/>
      <c r="AA558" s="125"/>
    </row>
    <row r="559" spans="2:27" s="114" customFormat="1" hidden="1" x14ac:dyDescent="0.2">
      <c r="B559" s="117"/>
      <c r="C559" s="120"/>
      <c r="F559" s="108" t="str">
        <f t="shared" si="8"/>
        <v>1016260</v>
      </c>
      <c r="G559" s="232">
        <v>1000</v>
      </c>
      <c r="H559" s="232">
        <v>1016</v>
      </c>
      <c r="I559" s="232">
        <v>260</v>
      </c>
      <c r="J559" s="232">
        <v>1556</v>
      </c>
      <c r="K559" s="235">
        <v>1525</v>
      </c>
      <c r="L559" s="458">
        <v>2500</v>
      </c>
      <c r="M559" s="458">
        <v>3000</v>
      </c>
      <c r="N559" s="458">
        <v>5000</v>
      </c>
      <c r="T559" s="115"/>
      <c r="V559" s="124"/>
      <c r="W559" s="124"/>
      <c r="X559" s="124"/>
      <c r="Y559" s="124"/>
      <c r="Z559" s="125"/>
      <c r="AA559" s="125"/>
    </row>
    <row r="560" spans="2:27" s="114" customFormat="1" hidden="1" x14ac:dyDescent="0.2">
      <c r="B560" s="117"/>
      <c r="C560" s="120"/>
      <c r="F560" s="108" t="str">
        <f t="shared" si="8"/>
        <v>12280</v>
      </c>
      <c r="G560" s="232">
        <v>8</v>
      </c>
      <c r="H560" s="232">
        <v>12</v>
      </c>
      <c r="I560" s="232">
        <v>280</v>
      </c>
      <c r="J560" s="232">
        <v>592</v>
      </c>
      <c r="K560" s="235">
        <v>345</v>
      </c>
      <c r="L560" s="458">
        <v>345</v>
      </c>
      <c r="M560" s="458">
        <v>345</v>
      </c>
      <c r="N560" s="458">
        <v>345</v>
      </c>
      <c r="T560" s="115"/>
      <c r="V560" s="124"/>
      <c r="W560" s="124"/>
      <c r="X560" s="124"/>
      <c r="Y560" s="124"/>
      <c r="Z560" s="125"/>
      <c r="AA560" s="125"/>
    </row>
    <row r="561" spans="2:27" s="114" customFormat="1" hidden="1" x14ac:dyDescent="0.2">
      <c r="B561" s="117"/>
      <c r="C561" s="120"/>
      <c r="F561" s="108" t="str">
        <f t="shared" si="8"/>
        <v>15280</v>
      </c>
      <c r="G561" s="232">
        <v>8</v>
      </c>
      <c r="H561" s="232">
        <v>15</v>
      </c>
      <c r="I561" s="232">
        <v>280</v>
      </c>
      <c r="J561" s="232">
        <v>592</v>
      </c>
      <c r="K561" s="235">
        <v>345</v>
      </c>
      <c r="L561" s="458">
        <v>345</v>
      </c>
      <c r="M561" s="458">
        <v>345</v>
      </c>
      <c r="N561" s="458">
        <v>345</v>
      </c>
      <c r="T561" s="115"/>
      <c r="V561" s="124"/>
      <c r="W561" s="124"/>
      <c r="X561" s="124"/>
      <c r="Y561" s="124"/>
      <c r="Z561" s="125"/>
      <c r="AA561" s="125"/>
    </row>
    <row r="562" spans="2:27" s="114" customFormat="1" hidden="1" x14ac:dyDescent="0.2">
      <c r="B562" s="117"/>
      <c r="C562" s="120"/>
      <c r="F562" s="108" t="str">
        <f t="shared" si="8"/>
        <v>18280</v>
      </c>
      <c r="G562" s="232">
        <v>10</v>
      </c>
      <c r="H562" s="232">
        <v>18</v>
      </c>
      <c r="I562" s="232">
        <v>280</v>
      </c>
      <c r="J562" s="232">
        <v>595</v>
      </c>
      <c r="K562" s="235">
        <v>350</v>
      </c>
      <c r="L562" s="458">
        <v>350</v>
      </c>
      <c r="M562" s="458">
        <v>350</v>
      </c>
      <c r="N562" s="458">
        <v>350</v>
      </c>
      <c r="T562" s="115"/>
      <c r="V562" s="124"/>
      <c r="W562" s="124"/>
      <c r="X562" s="124"/>
      <c r="Y562" s="124"/>
      <c r="Z562" s="125"/>
      <c r="AA562" s="125"/>
    </row>
    <row r="563" spans="2:27" s="114" customFormat="1" hidden="1" x14ac:dyDescent="0.2">
      <c r="B563" s="117"/>
      <c r="C563" s="120"/>
      <c r="F563" s="108" t="str">
        <f t="shared" si="8"/>
        <v>22280</v>
      </c>
      <c r="G563" s="232">
        <v>15</v>
      </c>
      <c r="H563" s="232">
        <v>22</v>
      </c>
      <c r="I563" s="232">
        <v>280</v>
      </c>
      <c r="J563" s="232">
        <v>595</v>
      </c>
      <c r="K563" s="235">
        <v>350</v>
      </c>
      <c r="L563" s="458">
        <v>350</v>
      </c>
      <c r="M563" s="458">
        <v>350</v>
      </c>
      <c r="N563" s="458">
        <v>350</v>
      </c>
      <c r="T563" s="115"/>
      <c r="V563" s="124"/>
      <c r="W563" s="124"/>
      <c r="X563" s="124"/>
      <c r="Y563" s="124"/>
      <c r="Z563" s="125"/>
      <c r="AA563" s="125"/>
    </row>
    <row r="564" spans="2:27" s="114" customFormat="1" hidden="1" x14ac:dyDescent="0.2">
      <c r="B564" s="117"/>
      <c r="C564" s="120"/>
      <c r="F564" s="108" t="str">
        <f t="shared" si="8"/>
        <v>28280</v>
      </c>
      <c r="G564" s="232">
        <v>20</v>
      </c>
      <c r="H564" s="232">
        <v>28</v>
      </c>
      <c r="I564" s="232">
        <v>280</v>
      </c>
      <c r="J564" s="232">
        <v>612</v>
      </c>
      <c r="K564" s="235">
        <v>350</v>
      </c>
      <c r="L564" s="458">
        <v>350</v>
      </c>
      <c r="M564" s="458">
        <v>350</v>
      </c>
      <c r="N564" s="458">
        <v>350</v>
      </c>
      <c r="T564" s="115"/>
      <c r="V564" s="124"/>
      <c r="W564" s="124"/>
      <c r="X564" s="124"/>
      <c r="Y564" s="124"/>
      <c r="Z564" s="125"/>
      <c r="AA564" s="125"/>
    </row>
    <row r="565" spans="2:27" s="114" customFormat="1" hidden="1" x14ac:dyDescent="0.2">
      <c r="B565" s="117"/>
      <c r="C565" s="120"/>
      <c r="F565" s="108" t="str">
        <f t="shared" si="8"/>
        <v>35280</v>
      </c>
      <c r="G565" s="232">
        <v>25</v>
      </c>
      <c r="H565" s="232">
        <v>35</v>
      </c>
      <c r="I565" s="232">
        <v>280</v>
      </c>
      <c r="J565" s="232">
        <v>622</v>
      </c>
      <c r="K565" s="235">
        <v>360</v>
      </c>
      <c r="L565" s="458">
        <v>360</v>
      </c>
      <c r="M565" s="458">
        <v>360</v>
      </c>
      <c r="N565" s="458">
        <v>360</v>
      </c>
      <c r="T565" s="115"/>
      <c r="V565" s="124"/>
      <c r="W565" s="124"/>
      <c r="X565" s="124"/>
      <c r="Y565" s="124"/>
      <c r="Z565" s="125"/>
      <c r="AA565" s="125"/>
    </row>
    <row r="566" spans="2:27" s="114" customFormat="1" hidden="1" x14ac:dyDescent="0.2">
      <c r="B566" s="117"/>
      <c r="C566" s="120"/>
      <c r="F566" s="108" t="str">
        <f t="shared" si="8"/>
        <v>42280</v>
      </c>
      <c r="G566" s="232">
        <v>32</v>
      </c>
      <c r="H566" s="232">
        <v>42</v>
      </c>
      <c r="I566" s="232">
        <v>280</v>
      </c>
      <c r="J566" s="232">
        <v>622</v>
      </c>
      <c r="K566" s="235">
        <v>360</v>
      </c>
      <c r="L566" s="458">
        <v>360</v>
      </c>
      <c r="M566" s="458">
        <v>360</v>
      </c>
      <c r="N566" s="458">
        <v>360</v>
      </c>
      <c r="T566" s="115"/>
      <c r="V566" s="124"/>
      <c r="W566" s="124"/>
      <c r="X566" s="124"/>
      <c r="Y566" s="124"/>
      <c r="Z566" s="125"/>
      <c r="AA566" s="125"/>
    </row>
    <row r="567" spans="2:27" s="114" customFormat="1" hidden="1" x14ac:dyDescent="0.2">
      <c r="B567" s="117"/>
      <c r="C567" s="120"/>
      <c r="F567" s="108" t="str">
        <f t="shared" si="8"/>
        <v>48280</v>
      </c>
      <c r="G567" s="232">
        <v>40</v>
      </c>
      <c r="H567" s="232">
        <v>48</v>
      </c>
      <c r="I567" s="232">
        <v>280</v>
      </c>
      <c r="J567" s="232">
        <v>635</v>
      </c>
      <c r="K567" s="235">
        <v>365</v>
      </c>
      <c r="L567" s="458">
        <v>365</v>
      </c>
      <c r="M567" s="458">
        <v>365</v>
      </c>
      <c r="N567" s="458">
        <v>365</v>
      </c>
      <c r="T567" s="115"/>
      <c r="V567" s="124"/>
      <c r="W567" s="124"/>
      <c r="X567" s="124"/>
      <c r="Y567" s="124"/>
      <c r="Z567" s="125"/>
      <c r="AA567" s="125"/>
    </row>
    <row r="568" spans="2:27" s="114" customFormat="1" hidden="1" x14ac:dyDescent="0.2">
      <c r="B568" s="117"/>
      <c r="C568" s="120"/>
      <c r="F568" s="108" t="str">
        <f t="shared" si="8"/>
        <v>54280</v>
      </c>
      <c r="G568" s="232">
        <v>40</v>
      </c>
      <c r="H568" s="232">
        <v>54</v>
      </c>
      <c r="I568" s="232">
        <v>280</v>
      </c>
      <c r="J568" s="232">
        <v>635</v>
      </c>
      <c r="K568" s="235">
        <v>365</v>
      </c>
      <c r="L568" s="458">
        <v>365</v>
      </c>
      <c r="M568" s="458">
        <v>365</v>
      </c>
      <c r="N568" s="458">
        <v>365</v>
      </c>
      <c r="T568" s="115"/>
      <c r="V568" s="124"/>
      <c r="W568" s="124"/>
      <c r="X568" s="124"/>
      <c r="Y568" s="124"/>
      <c r="Z568" s="125"/>
      <c r="AA568" s="125"/>
    </row>
    <row r="569" spans="2:27" s="114" customFormat="1" hidden="1" x14ac:dyDescent="0.2">
      <c r="B569" s="117"/>
      <c r="C569" s="120"/>
      <c r="F569" s="108" t="str">
        <f t="shared" si="8"/>
        <v>60280</v>
      </c>
      <c r="G569" s="232">
        <v>50</v>
      </c>
      <c r="H569" s="232">
        <v>60</v>
      </c>
      <c r="I569" s="232">
        <v>280</v>
      </c>
      <c r="J569" s="232">
        <v>642</v>
      </c>
      <c r="K569" s="235">
        <v>370</v>
      </c>
      <c r="L569" s="458">
        <v>370</v>
      </c>
      <c r="M569" s="458">
        <v>370</v>
      </c>
      <c r="N569" s="458">
        <v>370</v>
      </c>
      <c r="T569" s="115"/>
      <c r="V569" s="124"/>
      <c r="W569" s="124"/>
      <c r="X569" s="124"/>
      <c r="Y569" s="124"/>
      <c r="Z569" s="125"/>
      <c r="AA569" s="125"/>
    </row>
    <row r="570" spans="2:27" s="114" customFormat="1" hidden="1" x14ac:dyDescent="0.2">
      <c r="B570" s="117"/>
      <c r="C570" s="120"/>
      <c r="F570" s="108" t="str">
        <f t="shared" si="8"/>
        <v>64280</v>
      </c>
      <c r="G570" s="232">
        <v>50</v>
      </c>
      <c r="H570" s="232">
        <v>64</v>
      </c>
      <c r="I570" s="232">
        <v>280</v>
      </c>
      <c r="J570" s="232">
        <v>647</v>
      </c>
      <c r="K570" s="235">
        <v>380</v>
      </c>
      <c r="L570" s="458">
        <v>380</v>
      </c>
      <c r="M570" s="458">
        <v>380</v>
      </c>
      <c r="N570" s="458">
        <v>380</v>
      </c>
      <c r="T570" s="115"/>
      <c r="V570" s="124"/>
      <c r="W570" s="124"/>
      <c r="X570" s="124"/>
      <c r="Y570" s="124"/>
      <c r="Z570" s="125"/>
      <c r="AA570" s="125"/>
    </row>
    <row r="571" spans="2:27" s="114" customFormat="1" hidden="1" x14ac:dyDescent="0.2">
      <c r="B571" s="117"/>
      <c r="C571" s="120"/>
      <c r="F571" s="108" t="str">
        <f t="shared" si="8"/>
        <v>70280</v>
      </c>
      <c r="G571" s="232">
        <v>50</v>
      </c>
      <c r="H571" s="232">
        <v>70</v>
      </c>
      <c r="I571" s="232">
        <v>280</v>
      </c>
      <c r="J571" s="232">
        <v>647</v>
      </c>
      <c r="K571" s="235">
        <v>380</v>
      </c>
      <c r="L571" s="458">
        <v>380</v>
      </c>
      <c r="M571" s="458">
        <v>380</v>
      </c>
      <c r="N571" s="458">
        <v>380</v>
      </c>
      <c r="T571" s="115"/>
      <c r="V571" s="124"/>
      <c r="W571" s="124"/>
      <c r="X571" s="124"/>
      <c r="Y571" s="124"/>
      <c r="Z571" s="125"/>
      <c r="AA571" s="125"/>
    </row>
    <row r="572" spans="2:27" s="114" customFormat="1" hidden="1" x14ac:dyDescent="0.2">
      <c r="B572" s="117"/>
      <c r="C572" s="120"/>
      <c r="F572" s="108" t="str">
        <f t="shared" si="8"/>
        <v>76280</v>
      </c>
      <c r="G572" s="232">
        <v>65</v>
      </c>
      <c r="H572" s="232">
        <v>76</v>
      </c>
      <c r="I572" s="232">
        <v>280</v>
      </c>
      <c r="J572" s="232">
        <v>661</v>
      </c>
      <c r="K572" s="235">
        <v>380</v>
      </c>
      <c r="L572" s="458">
        <v>380</v>
      </c>
      <c r="M572" s="458">
        <v>380</v>
      </c>
      <c r="N572" s="458">
        <v>380</v>
      </c>
      <c r="T572" s="115"/>
      <c r="V572" s="124"/>
      <c r="W572" s="124"/>
      <c r="X572" s="124"/>
      <c r="Y572" s="124"/>
      <c r="Z572" s="125"/>
      <c r="AA572" s="125"/>
    </row>
    <row r="573" spans="2:27" s="114" customFormat="1" hidden="1" x14ac:dyDescent="0.2">
      <c r="B573" s="117"/>
      <c r="C573" s="120"/>
      <c r="F573" s="108" t="str">
        <f t="shared" si="8"/>
        <v>89280</v>
      </c>
      <c r="G573" s="232">
        <v>80</v>
      </c>
      <c r="H573" s="232">
        <v>89</v>
      </c>
      <c r="I573" s="232">
        <v>280</v>
      </c>
      <c r="J573" s="232">
        <v>661</v>
      </c>
      <c r="K573" s="235">
        <v>380</v>
      </c>
      <c r="L573" s="458">
        <v>380</v>
      </c>
      <c r="M573" s="458">
        <v>380</v>
      </c>
      <c r="N573" s="458">
        <v>400</v>
      </c>
      <c r="T573" s="115"/>
      <c r="V573" s="124"/>
      <c r="W573" s="124"/>
      <c r="X573" s="124"/>
      <c r="Y573" s="124"/>
      <c r="Z573" s="125"/>
      <c r="AA573" s="125"/>
    </row>
    <row r="574" spans="2:27" s="114" customFormat="1" hidden="1" x14ac:dyDescent="0.2">
      <c r="B574" s="117"/>
      <c r="C574" s="120"/>
      <c r="F574" s="108" t="str">
        <f t="shared" si="8"/>
        <v>102280</v>
      </c>
      <c r="G574" s="232">
        <v>80</v>
      </c>
      <c r="H574" s="232">
        <v>102</v>
      </c>
      <c r="I574" s="232">
        <v>280</v>
      </c>
      <c r="J574" s="232">
        <v>687</v>
      </c>
      <c r="K574" s="235">
        <v>381</v>
      </c>
      <c r="L574" s="458">
        <v>381</v>
      </c>
      <c r="M574" s="458">
        <v>381</v>
      </c>
      <c r="N574" s="458">
        <v>400</v>
      </c>
      <c r="T574" s="115"/>
      <c r="V574" s="124"/>
      <c r="W574" s="124"/>
      <c r="X574" s="124"/>
      <c r="Y574" s="124"/>
      <c r="Z574" s="125"/>
      <c r="AA574" s="125"/>
    </row>
    <row r="575" spans="2:27" s="114" customFormat="1" hidden="1" x14ac:dyDescent="0.2">
      <c r="B575" s="117"/>
      <c r="C575" s="120"/>
      <c r="F575" s="108" t="str">
        <f t="shared" si="8"/>
        <v>114280</v>
      </c>
      <c r="G575" s="232">
        <v>100</v>
      </c>
      <c r="H575" s="232">
        <v>114</v>
      </c>
      <c r="I575" s="232">
        <v>280</v>
      </c>
      <c r="J575" s="232">
        <v>702</v>
      </c>
      <c r="K575" s="235">
        <v>381</v>
      </c>
      <c r="L575" s="458">
        <v>381</v>
      </c>
      <c r="M575" s="458">
        <v>381</v>
      </c>
      <c r="N575" s="458">
        <v>500</v>
      </c>
      <c r="T575" s="115"/>
      <c r="V575" s="124"/>
      <c r="W575" s="124"/>
      <c r="X575" s="124"/>
      <c r="Y575" s="124"/>
      <c r="Z575" s="125"/>
      <c r="AA575" s="125"/>
    </row>
    <row r="576" spans="2:27" s="114" customFormat="1" hidden="1" x14ac:dyDescent="0.2">
      <c r="B576" s="117"/>
      <c r="C576" s="120"/>
      <c r="F576" s="108" t="str">
        <f t="shared" si="8"/>
        <v>127280</v>
      </c>
      <c r="G576" s="232">
        <v>100</v>
      </c>
      <c r="H576" s="232">
        <v>127</v>
      </c>
      <c r="I576" s="232">
        <v>280</v>
      </c>
      <c r="J576" s="232">
        <v>712</v>
      </c>
      <c r="K576" s="235">
        <v>385</v>
      </c>
      <c r="L576" s="458">
        <v>385</v>
      </c>
      <c r="M576" s="458">
        <v>385</v>
      </c>
      <c r="N576" s="458">
        <v>500</v>
      </c>
      <c r="T576" s="115"/>
      <c r="V576" s="124"/>
      <c r="W576" s="124"/>
      <c r="X576" s="124"/>
      <c r="Y576" s="124"/>
      <c r="Z576" s="125"/>
      <c r="AA576" s="125"/>
    </row>
    <row r="577" spans="2:27" s="114" customFormat="1" hidden="1" x14ac:dyDescent="0.2">
      <c r="B577" s="117"/>
      <c r="C577" s="120"/>
      <c r="F577" s="108" t="str">
        <f t="shared" si="8"/>
        <v>140280</v>
      </c>
      <c r="G577" s="232">
        <v>125</v>
      </c>
      <c r="H577" s="232">
        <v>140</v>
      </c>
      <c r="I577" s="232">
        <v>280</v>
      </c>
      <c r="J577" s="232">
        <v>722</v>
      </c>
      <c r="K577" s="235">
        <v>390</v>
      </c>
      <c r="L577" s="458">
        <v>390</v>
      </c>
      <c r="M577" s="458">
        <v>390</v>
      </c>
      <c r="N577" s="458">
        <v>625</v>
      </c>
      <c r="T577" s="115"/>
      <c r="V577" s="124"/>
      <c r="W577" s="124"/>
      <c r="X577" s="124"/>
      <c r="Y577" s="124"/>
      <c r="Z577" s="125"/>
      <c r="AA577" s="125"/>
    </row>
    <row r="578" spans="2:27" s="114" customFormat="1" hidden="1" x14ac:dyDescent="0.2">
      <c r="B578" s="117"/>
      <c r="C578" s="120"/>
      <c r="F578" s="108" t="str">
        <f t="shared" si="8"/>
        <v>168280</v>
      </c>
      <c r="G578" s="232">
        <v>150</v>
      </c>
      <c r="H578" s="232">
        <v>168</v>
      </c>
      <c r="I578" s="232">
        <v>280</v>
      </c>
      <c r="J578" s="232">
        <v>742</v>
      </c>
      <c r="K578" s="235">
        <v>400</v>
      </c>
      <c r="L578" s="458">
        <v>400</v>
      </c>
      <c r="M578" s="458">
        <v>450</v>
      </c>
      <c r="N578" s="458">
        <v>750</v>
      </c>
      <c r="T578" s="115"/>
      <c r="V578" s="124"/>
      <c r="W578" s="124"/>
      <c r="X578" s="124"/>
      <c r="Y578" s="124"/>
      <c r="Z578" s="125"/>
      <c r="AA578" s="125"/>
    </row>
    <row r="579" spans="2:27" s="114" customFormat="1" hidden="1" x14ac:dyDescent="0.2">
      <c r="B579" s="117"/>
      <c r="C579" s="120"/>
      <c r="F579" s="108" t="str">
        <f t="shared" ref="F579:F642" si="9">CONCATENATE(H579,I579)</f>
        <v>178280</v>
      </c>
      <c r="G579" s="232">
        <v>150</v>
      </c>
      <c r="H579" s="232">
        <v>178</v>
      </c>
      <c r="I579" s="232">
        <v>280</v>
      </c>
      <c r="J579" s="232">
        <v>752</v>
      </c>
      <c r="K579" s="235">
        <v>400</v>
      </c>
      <c r="L579" s="458">
        <v>400</v>
      </c>
      <c r="M579" s="458">
        <v>450</v>
      </c>
      <c r="N579" s="458">
        <v>750</v>
      </c>
      <c r="T579" s="115"/>
      <c r="V579" s="124"/>
      <c r="W579" s="124"/>
      <c r="X579" s="124"/>
      <c r="Y579" s="124"/>
      <c r="Z579" s="125"/>
      <c r="AA579" s="125"/>
    </row>
    <row r="580" spans="2:27" s="114" customFormat="1" hidden="1" x14ac:dyDescent="0.2">
      <c r="B580" s="117"/>
      <c r="C580" s="120"/>
      <c r="F580" s="108" t="str">
        <f t="shared" si="9"/>
        <v>219280</v>
      </c>
      <c r="G580" s="232">
        <v>200</v>
      </c>
      <c r="H580" s="232">
        <v>219</v>
      </c>
      <c r="I580" s="232">
        <v>280</v>
      </c>
      <c r="J580" s="232">
        <v>802</v>
      </c>
      <c r="K580" s="235">
        <v>410</v>
      </c>
      <c r="L580" s="458">
        <v>500</v>
      </c>
      <c r="M580" s="458">
        <v>600</v>
      </c>
      <c r="N580" s="458">
        <v>1000</v>
      </c>
      <c r="T580" s="115"/>
      <c r="V580" s="124"/>
      <c r="W580" s="124"/>
      <c r="X580" s="124"/>
      <c r="Y580" s="124"/>
      <c r="Z580" s="125"/>
      <c r="AA580" s="125"/>
    </row>
    <row r="581" spans="2:27" s="114" customFormat="1" hidden="1" x14ac:dyDescent="0.2">
      <c r="B581" s="117"/>
      <c r="C581" s="120"/>
      <c r="F581" s="108" t="str">
        <f t="shared" si="9"/>
        <v>230280</v>
      </c>
      <c r="G581" s="232">
        <v>200</v>
      </c>
      <c r="H581" s="232">
        <v>230</v>
      </c>
      <c r="I581" s="232">
        <v>280</v>
      </c>
      <c r="J581" s="232">
        <v>802</v>
      </c>
      <c r="K581" s="235">
        <v>420</v>
      </c>
      <c r="L581" s="458">
        <v>500</v>
      </c>
      <c r="M581" s="458">
        <v>600</v>
      </c>
      <c r="N581" s="458">
        <v>1000</v>
      </c>
      <c r="T581" s="115"/>
      <c r="V581" s="124"/>
      <c r="W581" s="124"/>
      <c r="X581" s="124"/>
      <c r="Y581" s="124"/>
      <c r="Z581" s="125"/>
      <c r="AA581" s="125"/>
    </row>
    <row r="582" spans="2:27" s="114" customFormat="1" hidden="1" x14ac:dyDescent="0.2">
      <c r="B582" s="117"/>
      <c r="C582" s="120"/>
      <c r="F582" s="108" t="str">
        <f t="shared" si="9"/>
        <v>273280</v>
      </c>
      <c r="G582" s="232">
        <v>250</v>
      </c>
      <c r="H582" s="232">
        <v>273</v>
      </c>
      <c r="I582" s="232">
        <v>280</v>
      </c>
      <c r="J582" s="232">
        <v>842</v>
      </c>
      <c r="K582" s="235">
        <v>430</v>
      </c>
      <c r="L582" s="458">
        <v>625</v>
      </c>
      <c r="M582" s="458">
        <v>750</v>
      </c>
      <c r="N582" s="458">
        <v>1250</v>
      </c>
      <c r="T582" s="115"/>
      <c r="V582" s="124"/>
      <c r="W582" s="124"/>
      <c r="X582" s="124"/>
      <c r="Y582" s="124"/>
      <c r="Z582" s="125"/>
      <c r="AA582" s="125"/>
    </row>
    <row r="583" spans="2:27" s="114" customFormat="1" hidden="1" x14ac:dyDescent="0.2">
      <c r="B583" s="117"/>
      <c r="C583" s="120"/>
      <c r="F583" s="108" t="str">
        <f t="shared" si="9"/>
        <v>289280</v>
      </c>
      <c r="G583" s="232">
        <v>250</v>
      </c>
      <c r="H583" s="232">
        <v>289</v>
      </c>
      <c r="I583" s="232">
        <v>280</v>
      </c>
      <c r="J583" s="232">
        <v>872</v>
      </c>
      <c r="K583" s="235">
        <v>440</v>
      </c>
      <c r="L583" s="458">
        <v>625</v>
      </c>
      <c r="M583" s="458">
        <v>750</v>
      </c>
      <c r="N583" s="458">
        <v>1250</v>
      </c>
      <c r="T583" s="115"/>
      <c r="V583" s="124"/>
      <c r="W583" s="124"/>
      <c r="X583" s="124"/>
      <c r="Y583" s="124"/>
      <c r="Z583" s="125"/>
      <c r="AA583" s="125"/>
    </row>
    <row r="584" spans="2:27" s="114" customFormat="1" hidden="1" x14ac:dyDescent="0.2">
      <c r="B584" s="117"/>
      <c r="C584" s="120"/>
      <c r="F584" s="108" t="str">
        <f t="shared" si="9"/>
        <v>324280</v>
      </c>
      <c r="G584" s="232">
        <v>300</v>
      </c>
      <c r="H584" s="232">
        <v>324</v>
      </c>
      <c r="I584" s="232">
        <v>280</v>
      </c>
      <c r="J584" s="232">
        <v>912</v>
      </c>
      <c r="K584" s="235">
        <v>457</v>
      </c>
      <c r="L584" s="458">
        <v>750</v>
      </c>
      <c r="M584" s="458">
        <v>900</v>
      </c>
      <c r="N584" s="458">
        <v>1500</v>
      </c>
      <c r="T584" s="115"/>
      <c r="V584" s="124"/>
      <c r="W584" s="124"/>
      <c r="X584" s="124"/>
      <c r="Y584" s="124"/>
      <c r="Z584" s="125"/>
      <c r="AA584" s="125"/>
    </row>
    <row r="585" spans="2:27" s="114" customFormat="1" hidden="1" x14ac:dyDescent="0.2">
      <c r="B585" s="117"/>
      <c r="C585" s="120"/>
      <c r="F585" s="108" t="str">
        <f t="shared" si="9"/>
        <v>356280</v>
      </c>
      <c r="G585" s="232">
        <v>350</v>
      </c>
      <c r="H585" s="232">
        <v>356</v>
      </c>
      <c r="I585" s="232">
        <v>280</v>
      </c>
      <c r="J585" s="232">
        <v>922</v>
      </c>
      <c r="K585" s="235">
        <v>533</v>
      </c>
      <c r="L585" s="458">
        <v>875</v>
      </c>
      <c r="M585" s="458">
        <v>1050</v>
      </c>
      <c r="N585" s="458">
        <v>1750</v>
      </c>
      <c r="T585" s="115"/>
      <c r="V585" s="124"/>
      <c r="W585" s="124"/>
      <c r="X585" s="124"/>
      <c r="Y585" s="124"/>
      <c r="Z585" s="125"/>
      <c r="AA585" s="125"/>
    </row>
    <row r="586" spans="2:27" s="114" customFormat="1" hidden="1" x14ac:dyDescent="0.2">
      <c r="B586" s="117"/>
      <c r="C586" s="120"/>
      <c r="F586" s="108" t="str">
        <f t="shared" si="9"/>
        <v>371280</v>
      </c>
      <c r="G586" s="232">
        <v>350</v>
      </c>
      <c r="H586" s="232">
        <v>371</v>
      </c>
      <c r="I586" s="232">
        <v>280</v>
      </c>
      <c r="J586" s="232">
        <v>940</v>
      </c>
      <c r="K586" s="235">
        <v>533</v>
      </c>
      <c r="L586" s="458">
        <v>875</v>
      </c>
      <c r="M586" s="458">
        <v>1050</v>
      </c>
      <c r="N586" s="458">
        <v>1750</v>
      </c>
      <c r="T586" s="115"/>
      <c r="V586" s="124"/>
      <c r="W586" s="124"/>
      <c r="X586" s="124"/>
      <c r="Y586" s="124"/>
      <c r="Z586" s="125"/>
      <c r="AA586" s="125"/>
    </row>
    <row r="587" spans="2:27" s="114" customFormat="1" hidden="1" x14ac:dyDescent="0.2">
      <c r="B587" s="117"/>
      <c r="C587" s="120"/>
      <c r="F587" s="108" t="str">
        <f t="shared" si="9"/>
        <v>406280</v>
      </c>
      <c r="G587" s="232">
        <v>400</v>
      </c>
      <c r="H587" s="232">
        <v>406</v>
      </c>
      <c r="I587" s="232">
        <v>280</v>
      </c>
      <c r="J587" s="232">
        <v>986</v>
      </c>
      <c r="K587" s="235">
        <v>610</v>
      </c>
      <c r="L587" s="458">
        <v>1000</v>
      </c>
      <c r="M587" s="458">
        <v>1200</v>
      </c>
      <c r="N587" s="458">
        <v>2000</v>
      </c>
      <c r="T587" s="115"/>
      <c r="V587" s="124"/>
      <c r="W587" s="124"/>
      <c r="X587" s="124"/>
      <c r="Y587" s="124"/>
      <c r="Z587" s="125"/>
      <c r="AA587" s="125"/>
    </row>
    <row r="588" spans="2:27" s="114" customFormat="1" hidden="1" x14ac:dyDescent="0.2">
      <c r="B588" s="117"/>
      <c r="C588" s="120"/>
      <c r="F588" s="108" t="str">
        <f t="shared" si="9"/>
        <v>426280</v>
      </c>
      <c r="G588" s="232">
        <v>400</v>
      </c>
      <c r="H588" s="232">
        <v>426</v>
      </c>
      <c r="I588" s="232">
        <v>280</v>
      </c>
      <c r="J588" s="232">
        <v>1012</v>
      </c>
      <c r="K588" s="235">
        <v>610</v>
      </c>
      <c r="L588" s="458">
        <v>1000</v>
      </c>
      <c r="M588" s="458">
        <v>1200</v>
      </c>
      <c r="N588" s="458">
        <v>2000</v>
      </c>
      <c r="T588" s="115"/>
      <c r="V588" s="124"/>
      <c r="W588" s="124"/>
      <c r="X588" s="124"/>
      <c r="Y588" s="124"/>
      <c r="Z588" s="125"/>
      <c r="AA588" s="125"/>
    </row>
    <row r="589" spans="2:27" s="114" customFormat="1" hidden="1" x14ac:dyDescent="0.2">
      <c r="B589" s="117"/>
      <c r="C589" s="120"/>
      <c r="F589" s="108" t="str">
        <f t="shared" si="9"/>
        <v>508280</v>
      </c>
      <c r="G589" s="232">
        <v>500</v>
      </c>
      <c r="H589" s="232">
        <v>508</v>
      </c>
      <c r="I589" s="232">
        <v>280</v>
      </c>
      <c r="J589" s="232">
        <v>1092</v>
      </c>
      <c r="K589" s="235">
        <v>762</v>
      </c>
      <c r="L589" s="458">
        <v>1250</v>
      </c>
      <c r="M589" s="458">
        <v>1500</v>
      </c>
      <c r="N589" s="458">
        <v>2500</v>
      </c>
      <c r="T589" s="115"/>
      <c r="V589" s="124"/>
      <c r="W589" s="124"/>
      <c r="X589" s="124"/>
      <c r="Y589" s="124"/>
      <c r="Z589" s="125"/>
      <c r="AA589" s="125"/>
    </row>
    <row r="590" spans="2:27" s="114" customFormat="1" hidden="1" x14ac:dyDescent="0.2">
      <c r="B590" s="117"/>
      <c r="C590" s="120"/>
      <c r="F590" s="108" t="str">
        <f t="shared" si="9"/>
        <v>533280</v>
      </c>
      <c r="G590" s="232">
        <v>500</v>
      </c>
      <c r="H590" s="232">
        <v>533</v>
      </c>
      <c r="I590" s="232">
        <v>280</v>
      </c>
      <c r="J590" s="232">
        <v>1112</v>
      </c>
      <c r="K590" s="235">
        <v>762</v>
      </c>
      <c r="L590" s="458">
        <v>1250</v>
      </c>
      <c r="M590" s="458">
        <v>1500</v>
      </c>
      <c r="N590" s="458">
        <v>2500</v>
      </c>
      <c r="T590" s="115"/>
      <c r="V590" s="124"/>
      <c r="W590" s="124"/>
      <c r="X590" s="124"/>
      <c r="Y590" s="124"/>
      <c r="Z590" s="125"/>
      <c r="AA590" s="125"/>
    </row>
    <row r="591" spans="2:27" s="114" customFormat="1" hidden="1" x14ac:dyDescent="0.2">
      <c r="B591" s="117"/>
      <c r="C591" s="120"/>
      <c r="F591" s="108" t="str">
        <f t="shared" si="9"/>
        <v>612280</v>
      </c>
      <c r="G591" s="232">
        <v>600</v>
      </c>
      <c r="H591" s="232">
        <v>612</v>
      </c>
      <c r="I591" s="232">
        <v>280</v>
      </c>
      <c r="J591" s="232">
        <v>1192</v>
      </c>
      <c r="K591" s="235">
        <v>914</v>
      </c>
      <c r="L591" s="458">
        <v>1500</v>
      </c>
      <c r="M591" s="458">
        <v>1800</v>
      </c>
      <c r="N591" s="458">
        <v>3000</v>
      </c>
      <c r="T591" s="115"/>
      <c r="V591" s="124"/>
      <c r="W591" s="124"/>
      <c r="X591" s="124"/>
      <c r="Y591" s="124"/>
      <c r="Z591" s="125"/>
      <c r="AA591" s="125"/>
    </row>
    <row r="592" spans="2:27" s="114" customFormat="1" hidden="1" x14ac:dyDescent="0.2">
      <c r="B592" s="117"/>
      <c r="C592" s="120"/>
      <c r="F592" s="108" t="str">
        <f t="shared" si="9"/>
        <v>630280</v>
      </c>
      <c r="G592" s="232">
        <v>600</v>
      </c>
      <c r="H592" s="232">
        <v>630</v>
      </c>
      <c r="I592" s="232">
        <v>280</v>
      </c>
      <c r="J592" s="232">
        <v>1212</v>
      </c>
      <c r="K592" s="235">
        <v>914</v>
      </c>
      <c r="L592" s="458">
        <v>1500</v>
      </c>
      <c r="M592" s="458">
        <v>1800</v>
      </c>
      <c r="N592" s="458">
        <v>3000</v>
      </c>
      <c r="T592" s="115"/>
      <c r="V592" s="124"/>
      <c r="W592" s="124"/>
      <c r="X592" s="124"/>
      <c r="Y592" s="124"/>
      <c r="Z592" s="125"/>
      <c r="AA592" s="125"/>
    </row>
    <row r="593" spans="2:27" s="114" customFormat="1" hidden="1" x14ac:dyDescent="0.2">
      <c r="B593" s="117"/>
      <c r="C593" s="120"/>
      <c r="F593" s="108" t="str">
        <f t="shared" si="9"/>
        <v>714280</v>
      </c>
      <c r="G593" s="232">
        <v>700</v>
      </c>
      <c r="H593" s="232">
        <v>714</v>
      </c>
      <c r="I593" s="232">
        <v>280</v>
      </c>
      <c r="J593" s="232">
        <v>1294</v>
      </c>
      <c r="K593" s="235">
        <v>1070</v>
      </c>
      <c r="L593" s="458">
        <v>1750</v>
      </c>
      <c r="M593" s="458">
        <v>2100</v>
      </c>
      <c r="N593" s="458">
        <v>3500</v>
      </c>
      <c r="T593" s="115"/>
      <c r="V593" s="124"/>
      <c r="W593" s="124"/>
      <c r="X593" s="124"/>
      <c r="Y593" s="124"/>
      <c r="Z593" s="125"/>
      <c r="AA593" s="125"/>
    </row>
    <row r="594" spans="2:27" s="114" customFormat="1" hidden="1" x14ac:dyDescent="0.2">
      <c r="B594" s="117"/>
      <c r="C594" s="120"/>
      <c r="F594" s="108" t="str">
        <f t="shared" si="9"/>
        <v>813280</v>
      </c>
      <c r="G594" s="232">
        <v>800</v>
      </c>
      <c r="H594" s="232">
        <v>813</v>
      </c>
      <c r="I594" s="232">
        <v>280</v>
      </c>
      <c r="J594" s="232">
        <v>1394</v>
      </c>
      <c r="K594" s="235">
        <v>1220</v>
      </c>
      <c r="L594" s="458">
        <v>2000</v>
      </c>
      <c r="M594" s="458">
        <v>2400</v>
      </c>
      <c r="N594" s="458">
        <v>4000</v>
      </c>
      <c r="T594" s="115"/>
      <c r="V594" s="124"/>
      <c r="W594" s="124"/>
      <c r="X594" s="124"/>
      <c r="Y594" s="124"/>
      <c r="Z594" s="125"/>
      <c r="AA594" s="125"/>
    </row>
    <row r="595" spans="2:27" s="114" customFormat="1" hidden="1" x14ac:dyDescent="0.2">
      <c r="B595" s="117"/>
      <c r="C595" s="120"/>
      <c r="F595" s="108" t="str">
        <f t="shared" si="9"/>
        <v>914280</v>
      </c>
      <c r="G595" s="232">
        <v>900</v>
      </c>
      <c r="H595" s="232">
        <v>914</v>
      </c>
      <c r="I595" s="232">
        <v>280</v>
      </c>
      <c r="J595" s="232">
        <v>1494</v>
      </c>
      <c r="K595" s="235">
        <v>1370</v>
      </c>
      <c r="L595" s="458">
        <v>2250</v>
      </c>
      <c r="M595" s="458">
        <v>2700</v>
      </c>
      <c r="N595" s="458">
        <v>4500</v>
      </c>
      <c r="T595" s="115"/>
      <c r="V595" s="124"/>
      <c r="W595" s="124"/>
      <c r="X595" s="124"/>
      <c r="Y595" s="124"/>
      <c r="Z595" s="125"/>
      <c r="AA595" s="125"/>
    </row>
    <row r="596" spans="2:27" s="114" customFormat="1" hidden="1" x14ac:dyDescent="0.2">
      <c r="B596" s="117"/>
      <c r="C596" s="120"/>
      <c r="F596" s="108" t="str">
        <f t="shared" si="9"/>
        <v>1016280</v>
      </c>
      <c r="G596" s="232">
        <v>1000</v>
      </c>
      <c r="H596" s="232">
        <v>1016</v>
      </c>
      <c r="I596" s="232">
        <v>280</v>
      </c>
      <c r="J596" s="232">
        <v>1596</v>
      </c>
      <c r="K596" s="235">
        <v>1525</v>
      </c>
      <c r="L596" s="458">
        <v>2500</v>
      </c>
      <c r="M596" s="458">
        <v>3000</v>
      </c>
      <c r="N596" s="458">
        <v>5000</v>
      </c>
      <c r="T596" s="115"/>
      <c r="V596" s="124"/>
      <c r="W596" s="124"/>
      <c r="X596" s="124"/>
      <c r="Y596" s="124"/>
      <c r="Z596" s="125"/>
      <c r="AA596" s="125"/>
    </row>
    <row r="597" spans="2:27" s="114" customFormat="1" hidden="1" x14ac:dyDescent="0.2">
      <c r="B597" s="117"/>
      <c r="C597" s="120"/>
      <c r="F597" s="108" t="str">
        <f t="shared" si="9"/>
        <v>12300</v>
      </c>
      <c r="G597" s="232">
        <v>8</v>
      </c>
      <c r="H597" s="232">
        <v>12</v>
      </c>
      <c r="I597" s="232">
        <v>300</v>
      </c>
      <c r="J597" s="232">
        <v>635</v>
      </c>
      <c r="K597" s="235">
        <v>365</v>
      </c>
      <c r="L597" s="458">
        <v>365</v>
      </c>
      <c r="M597" s="458">
        <v>365</v>
      </c>
      <c r="N597" s="458">
        <v>365</v>
      </c>
      <c r="T597" s="115"/>
      <c r="V597" s="124"/>
      <c r="W597" s="124"/>
      <c r="X597" s="124"/>
      <c r="Y597" s="124"/>
      <c r="Z597" s="125"/>
      <c r="AA597" s="125"/>
    </row>
    <row r="598" spans="2:27" s="114" customFormat="1" hidden="1" x14ac:dyDescent="0.2">
      <c r="B598" s="117"/>
      <c r="C598" s="120"/>
      <c r="F598" s="108" t="str">
        <f t="shared" si="9"/>
        <v>15300</v>
      </c>
      <c r="G598" s="232">
        <v>8</v>
      </c>
      <c r="H598" s="232">
        <v>15</v>
      </c>
      <c r="I598" s="232">
        <v>300</v>
      </c>
      <c r="J598" s="232">
        <v>635</v>
      </c>
      <c r="K598" s="235">
        <v>365</v>
      </c>
      <c r="L598" s="458">
        <v>365</v>
      </c>
      <c r="M598" s="458">
        <v>365</v>
      </c>
      <c r="N598" s="458">
        <v>365</v>
      </c>
      <c r="T598" s="115"/>
      <c r="V598" s="124"/>
      <c r="W598" s="124"/>
      <c r="X598" s="124"/>
      <c r="Y598" s="124"/>
      <c r="Z598" s="125"/>
      <c r="AA598" s="125"/>
    </row>
    <row r="599" spans="2:27" s="114" customFormat="1" hidden="1" x14ac:dyDescent="0.2">
      <c r="B599" s="117"/>
      <c r="C599" s="120"/>
      <c r="F599" s="108" t="str">
        <f t="shared" si="9"/>
        <v>18300</v>
      </c>
      <c r="G599" s="232">
        <v>10</v>
      </c>
      <c r="H599" s="232">
        <v>18</v>
      </c>
      <c r="I599" s="232">
        <v>300</v>
      </c>
      <c r="J599" s="232">
        <v>642</v>
      </c>
      <c r="K599" s="235">
        <v>370</v>
      </c>
      <c r="L599" s="458">
        <v>370</v>
      </c>
      <c r="M599" s="458">
        <v>370</v>
      </c>
      <c r="N599" s="458">
        <v>370</v>
      </c>
      <c r="T599" s="115"/>
      <c r="V599" s="124"/>
      <c r="W599" s="124"/>
      <c r="X599" s="124"/>
      <c r="Y599" s="124"/>
      <c r="Z599" s="125"/>
      <c r="AA599" s="125"/>
    </row>
    <row r="600" spans="2:27" s="114" customFormat="1" hidden="1" x14ac:dyDescent="0.2">
      <c r="B600" s="117"/>
      <c r="C600" s="120"/>
      <c r="F600" s="108" t="str">
        <f t="shared" si="9"/>
        <v>22300</v>
      </c>
      <c r="G600" s="232">
        <v>15</v>
      </c>
      <c r="H600" s="232">
        <v>22</v>
      </c>
      <c r="I600" s="232">
        <v>300</v>
      </c>
      <c r="J600" s="232">
        <v>642</v>
      </c>
      <c r="K600" s="235">
        <v>370</v>
      </c>
      <c r="L600" s="458">
        <v>370</v>
      </c>
      <c r="M600" s="458">
        <v>370</v>
      </c>
      <c r="N600" s="458">
        <v>370</v>
      </c>
      <c r="T600" s="115"/>
      <c r="V600" s="124"/>
      <c r="W600" s="124"/>
      <c r="X600" s="124"/>
      <c r="Y600" s="124"/>
      <c r="Z600" s="125"/>
      <c r="AA600" s="125"/>
    </row>
    <row r="601" spans="2:27" s="114" customFormat="1" hidden="1" x14ac:dyDescent="0.2">
      <c r="B601" s="117"/>
      <c r="C601" s="120"/>
      <c r="F601" s="108" t="str">
        <f t="shared" si="9"/>
        <v>28300</v>
      </c>
      <c r="G601" s="232">
        <v>20</v>
      </c>
      <c r="H601" s="232">
        <v>28</v>
      </c>
      <c r="I601" s="232">
        <v>300</v>
      </c>
      <c r="J601" s="232">
        <v>647</v>
      </c>
      <c r="K601" s="235">
        <v>380</v>
      </c>
      <c r="L601" s="458">
        <v>380</v>
      </c>
      <c r="M601" s="458">
        <v>380</v>
      </c>
      <c r="N601" s="458">
        <v>380</v>
      </c>
      <c r="T601" s="115"/>
      <c r="V601" s="124"/>
      <c r="W601" s="124"/>
      <c r="X601" s="124"/>
      <c r="Y601" s="124"/>
      <c r="Z601" s="125"/>
      <c r="AA601" s="125"/>
    </row>
    <row r="602" spans="2:27" s="114" customFormat="1" hidden="1" x14ac:dyDescent="0.2">
      <c r="B602" s="117"/>
      <c r="C602" s="120"/>
      <c r="F602" s="108" t="str">
        <f t="shared" si="9"/>
        <v>35300</v>
      </c>
      <c r="G602" s="232">
        <v>25</v>
      </c>
      <c r="H602" s="232">
        <v>35</v>
      </c>
      <c r="I602" s="232">
        <v>300</v>
      </c>
      <c r="J602" s="232">
        <v>647</v>
      </c>
      <c r="K602" s="235">
        <v>380</v>
      </c>
      <c r="L602" s="458">
        <v>380</v>
      </c>
      <c r="M602" s="458">
        <v>380</v>
      </c>
      <c r="N602" s="458">
        <v>380</v>
      </c>
      <c r="T602" s="115"/>
      <c r="V602" s="124"/>
      <c r="W602" s="124"/>
      <c r="X602" s="124"/>
      <c r="Y602" s="124"/>
      <c r="Z602" s="125"/>
      <c r="AA602" s="125"/>
    </row>
    <row r="603" spans="2:27" s="114" customFormat="1" hidden="1" x14ac:dyDescent="0.2">
      <c r="B603" s="117"/>
      <c r="C603" s="120"/>
      <c r="F603" s="108" t="str">
        <f t="shared" si="9"/>
        <v>42300</v>
      </c>
      <c r="G603" s="232">
        <v>32</v>
      </c>
      <c r="H603" s="232">
        <v>42</v>
      </c>
      <c r="I603" s="232">
        <v>300</v>
      </c>
      <c r="J603" s="232">
        <v>661</v>
      </c>
      <c r="K603" s="235">
        <v>380</v>
      </c>
      <c r="L603" s="458">
        <v>380</v>
      </c>
      <c r="M603" s="458">
        <v>380</v>
      </c>
      <c r="N603" s="458">
        <v>380</v>
      </c>
      <c r="T603" s="115"/>
      <c r="V603" s="124"/>
      <c r="W603" s="124"/>
      <c r="X603" s="124"/>
      <c r="Y603" s="124"/>
      <c r="Z603" s="125"/>
      <c r="AA603" s="125"/>
    </row>
    <row r="604" spans="2:27" s="114" customFormat="1" hidden="1" x14ac:dyDescent="0.2">
      <c r="B604" s="117"/>
      <c r="C604" s="120"/>
      <c r="F604" s="108" t="str">
        <f t="shared" si="9"/>
        <v>48300</v>
      </c>
      <c r="G604" s="232">
        <v>40</v>
      </c>
      <c r="H604" s="232">
        <v>48</v>
      </c>
      <c r="I604" s="232">
        <v>300</v>
      </c>
      <c r="J604" s="232">
        <v>661</v>
      </c>
      <c r="K604" s="235">
        <v>380</v>
      </c>
      <c r="L604" s="458">
        <v>380</v>
      </c>
      <c r="M604" s="458">
        <v>380</v>
      </c>
      <c r="N604" s="458">
        <v>380</v>
      </c>
      <c r="T604" s="115"/>
      <c r="V604" s="124"/>
      <c r="W604" s="124"/>
      <c r="X604" s="124"/>
      <c r="Y604" s="124"/>
      <c r="Z604" s="125"/>
      <c r="AA604" s="125"/>
    </row>
    <row r="605" spans="2:27" s="114" customFormat="1" hidden="1" x14ac:dyDescent="0.2">
      <c r="B605" s="117"/>
      <c r="C605" s="120"/>
      <c r="F605" s="108" t="str">
        <f t="shared" si="9"/>
        <v>54300</v>
      </c>
      <c r="G605" s="232">
        <v>40</v>
      </c>
      <c r="H605" s="232">
        <v>54</v>
      </c>
      <c r="I605" s="232">
        <v>300</v>
      </c>
      <c r="J605" s="232">
        <v>672</v>
      </c>
      <c r="K605" s="235">
        <v>381</v>
      </c>
      <c r="L605" s="458">
        <v>381</v>
      </c>
      <c r="M605" s="458">
        <v>381</v>
      </c>
      <c r="N605" s="458">
        <v>381</v>
      </c>
      <c r="T605" s="115"/>
      <c r="V605" s="124"/>
      <c r="W605" s="124"/>
      <c r="X605" s="124"/>
      <c r="Y605" s="124"/>
      <c r="Z605" s="125"/>
      <c r="AA605" s="125"/>
    </row>
    <row r="606" spans="2:27" s="114" customFormat="1" hidden="1" x14ac:dyDescent="0.2">
      <c r="B606" s="117"/>
      <c r="C606" s="120"/>
      <c r="F606" s="108" t="str">
        <f t="shared" si="9"/>
        <v>60300</v>
      </c>
      <c r="G606" s="232">
        <v>50</v>
      </c>
      <c r="H606" s="232">
        <v>60</v>
      </c>
      <c r="I606" s="232">
        <v>300</v>
      </c>
      <c r="J606" s="232">
        <v>672</v>
      </c>
      <c r="K606" s="235">
        <v>381</v>
      </c>
      <c r="L606" s="458">
        <v>381</v>
      </c>
      <c r="M606" s="458">
        <v>381</v>
      </c>
      <c r="N606" s="458">
        <v>381</v>
      </c>
      <c r="T606" s="115"/>
      <c r="V606" s="124"/>
      <c r="W606" s="124"/>
      <c r="X606" s="124"/>
      <c r="Y606" s="124"/>
      <c r="Z606" s="125"/>
      <c r="AA606" s="125"/>
    </row>
    <row r="607" spans="2:27" s="114" customFormat="1" hidden="1" x14ac:dyDescent="0.2">
      <c r="B607" s="117"/>
      <c r="C607" s="120"/>
      <c r="F607" s="108" t="str">
        <f t="shared" si="9"/>
        <v>64300</v>
      </c>
      <c r="G607" s="232">
        <v>50</v>
      </c>
      <c r="H607" s="232">
        <v>64</v>
      </c>
      <c r="I607" s="232">
        <v>300</v>
      </c>
      <c r="J607" s="232">
        <v>687</v>
      </c>
      <c r="K607" s="235">
        <v>381</v>
      </c>
      <c r="L607" s="458">
        <v>381</v>
      </c>
      <c r="M607" s="458">
        <v>381</v>
      </c>
      <c r="N607" s="458">
        <v>381</v>
      </c>
      <c r="T607" s="115"/>
      <c r="V607" s="124"/>
      <c r="W607" s="124"/>
      <c r="X607" s="124"/>
      <c r="Y607" s="124"/>
      <c r="Z607" s="125"/>
      <c r="AA607" s="125"/>
    </row>
    <row r="608" spans="2:27" s="114" customFormat="1" hidden="1" x14ac:dyDescent="0.2">
      <c r="B608" s="117"/>
      <c r="C608" s="120"/>
      <c r="F608" s="108" t="str">
        <f t="shared" si="9"/>
        <v>70300</v>
      </c>
      <c r="G608" s="232">
        <v>50</v>
      </c>
      <c r="H608" s="232">
        <v>70</v>
      </c>
      <c r="I608" s="232">
        <v>300</v>
      </c>
      <c r="J608" s="232">
        <v>687</v>
      </c>
      <c r="K608" s="235">
        <v>381</v>
      </c>
      <c r="L608" s="458">
        <v>381</v>
      </c>
      <c r="M608" s="458">
        <v>381</v>
      </c>
      <c r="N608" s="458">
        <v>381</v>
      </c>
      <c r="T608" s="115"/>
      <c r="V608" s="124"/>
      <c r="W608" s="124"/>
      <c r="X608" s="124"/>
      <c r="Y608" s="124"/>
      <c r="Z608" s="125"/>
      <c r="AA608" s="125"/>
    </row>
    <row r="609" spans="2:27" s="114" customFormat="1" hidden="1" x14ac:dyDescent="0.2">
      <c r="B609" s="117"/>
      <c r="C609" s="120"/>
      <c r="F609" s="108" t="str">
        <f t="shared" si="9"/>
        <v>76300</v>
      </c>
      <c r="G609" s="232">
        <v>65</v>
      </c>
      <c r="H609" s="232">
        <v>76</v>
      </c>
      <c r="I609" s="232">
        <v>300</v>
      </c>
      <c r="J609" s="232">
        <v>702</v>
      </c>
      <c r="K609" s="235">
        <v>381</v>
      </c>
      <c r="L609" s="458">
        <v>381</v>
      </c>
      <c r="M609" s="458">
        <v>381</v>
      </c>
      <c r="N609" s="458">
        <v>381</v>
      </c>
      <c r="T609" s="115"/>
      <c r="V609" s="124"/>
      <c r="W609" s="124"/>
      <c r="X609" s="124"/>
      <c r="Y609" s="124"/>
      <c r="Z609" s="125"/>
      <c r="AA609" s="125"/>
    </row>
    <row r="610" spans="2:27" s="114" customFormat="1" hidden="1" x14ac:dyDescent="0.2">
      <c r="B610" s="117"/>
      <c r="C610" s="120"/>
      <c r="F610" s="108" t="str">
        <f t="shared" si="9"/>
        <v>89300</v>
      </c>
      <c r="G610" s="232">
        <v>80</v>
      </c>
      <c r="H610" s="232">
        <v>89</v>
      </c>
      <c r="I610" s="232">
        <v>300</v>
      </c>
      <c r="J610" s="232">
        <v>712</v>
      </c>
      <c r="K610" s="235">
        <v>385</v>
      </c>
      <c r="L610" s="458">
        <v>385</v>
      </c>
      <c r="M610" s="458">
        <v>385</v>
      </c>
      <c r="N610" s="458">
        <v>400</v>
      </c>
      <c r="T610" s="115"/>
      <c r="V610" s="124"/>
      <c r="W610" s="124"/>
      <c r="X610" s="124"/>
      <c r="Y610" s="124"/>
      <c r="Z610" s="125"/>
      <c r="AA610" s="125"/>
    </row>
    <row r="611" spans="2:27" s="114" customFormat="1" hidden="1" x14ac:dyDescent="0.2">
      <c r="B611" s="117"/>
      <c r="C611" s="120"/>
      <c r="F611" s="108" t="str">
        <f t="shared" si="9"/>
        <v>102300</v>
      </c>
      <c r="G611" s="232">
        <v>80</v>
      </c>
      <c r="H611" s="232">
        <v>102</v>
      </c>
      <c r="I611" s="232">
        <v>300</v>
      </c>
      <c r="J611" s="232">
        <v>722</v>
      </c>
      <c r="K611" s="235">
        <v>390</v>
      </c>
      <c r="L611" s="458">
        <v>390</v>
      </c>
      <c r="M611" s="458">
        <v>390</v>
      </c>
      <c r="N611" s="458">
        <v>400</v>
      </c>
      <c r="T611" s="115"/>
      <c r="V611" s="124"/>
      <c r="W611" s="124"/>
      <c r="X611" s="124"/>
      <c r="Y611" s="124"/>
      <c r="Z611" s="125"/>
      <c r="AA611" s="125"/>
    </row>
    <row r="612" spans="2:27" s="114" customFormat="1" hidden="1" x14ac:dyDescent="0.2">
      <c r="B612" s="117"/>
      <c r="C612" s="120"/>
      <c r="F612" s="108" t="str">
        <f t="shared" si="9"/>
        <v>114300</v>
      </c>
      <c r="G612" s="232">
        <v>100</v>
      </c>
      <c r="H612" s="232">
        <v>114</v>
      </c>
      <c r="I612" s="232">
        <v>300</v>
      </c>
      <c r="J612" s="232">
        <v>742</v>
      </c>
      <c r="K612" s="235">
        <v>400</v>
      </c>
      <c r="L612" s="458">
        <v>400</v>
      </c>
      <c r="M612" s="458">
        <v>400</v>
      </c>
      <c r="N612" s="458">
        <v>500</v>
      </c>
      <c r="T612" s="115"/>
      <c r="V612" s="124"/>
      <c r="W612" s="124"/>
      <c r="X612" s="124"/>
      <c r="Y612" s="124"/>
      <c r="Z612" s="125"/>
      <c r="AA612" s="125"/>
    </row>
    <row r="613" spans="2:27" s="114" customFormat="1" hidden="1" x14ac:dyDescent="0.2">
      <c r="B613" s="117"/>
      <c r="C613" s="120"/>
      <c r="F613" s="108" t="str">
        <f t="shared" si="9"/>
        <v>127300</v>
      </c>
      <c r="G613" s="232">
        <v>100</v>
      </c>
      <c r="H613" s="232">
        <v>127</v>
      </c>
      <c r="I613" s="232">
        <v>300</v>
      </c>
      <c r="J613" s="232">
        <v>752</v>
      </c>
      <c r="K613" s="235">
        <v>400</v>
      </c>
      <c r="L613" s="458">
        <v>400</v>
      </c>
      <c r="M613" s="458">
        <v>400</v>
      </c>
      <c r="N613" s="458">
        <v>500</v>
      </c>
      <c r="T613" s="115"/>
      <c r="V613" s="124"/>
      <c r="W613" s="124"/>
      <c r="X613" s="124"/>
      <c r="Y613" s="124"/>
      <c r="Z613" s="125"/>
      <c r="AA613" s="125"/>
    </row>
    <row r="614" spans="2:27" s="114" customFormat="1" hidden="1" x14ac:dyDescent="0.2">
      <c r="B614" s="117"/>
      <c r="C614" s="120"/>
      <c r="F614" s="108" t="str">
        <f t="shared" si="9"/>
        <v>140300</v>
      </c>
      <c r="G614" s="232">
        <v>125</v>
      </c>
      <c r="H614" s="232">
        <v>140</v>
      </c>
      <c r="I614" s="232">
        <v>300</v>
      </c>
      <c r="J614" s="232">
        <v>768</v>
      </c>
      <c r="K614" s="235">
        <v>400</v>
      </c>
      <c r="L614" s="458">
        <v>400</v>
      </c>
      <c r="M614" s="458">
        <v>400</v>
      </c>
      <c r="N614" s="458">
        <v>625</v>
      </c>
      <c r="T614" s="115"/>
      <c r="V614" s="124"/>
      <c r="W614" s="124"/>
      <c r="X614" s="124"/>
      <c r="Y614" s="124"/>
      <c r="Z614" s="125"/>
      <c r="AA614" s="125"/>
    </row>
    <row r="615" spans="2:27" s="114" customFormat="1" hidden="1" x14ac:dyDescent="0.2">
      <c r="B615" s="117"/>
      <c r="C615" s="120"/>
      <c r="F615" s="108" t="str">
        <f t="shared" si="9"/>
        <v>168300</v>
      </c>
      <c r="G615" s="232">
        <v>150</v>
      </c>
      <c r="H615" s="232">
        <v>168</v>
      </c>
      <c r="I615" s="232">
        <v>300</v>
      </c>
      <c r="J615" s="232">
        <v>792</v>
      </c>
      <c r="K615" s="235">
        <v>410</v>
      </c>
      <c r="L615" s="458">
        <v>410</v>
      </c>
      <c r="M615" s="458">
        <v>450</v>
      </c>
      <c r="N615" s="458">
        <v>750</v>
      </c>
      <c r="T615" s="115"/>
      <c r="V615" s="124"/>
      <c r="W615" s="124"/>
      <c r="X615" s="124"/>
      <c r="Y615" s="124"/>
      <c r="Z615" s="125"/>
      <c r="AA615" s="125"/>
    </row>
    <row r="616" spans="2:27" s="114" customFormat="1" hidden="1" x14ac:dyDescent="0.2">
      <c r="B616" s="117"/>
      <c r="C616" s="120"/>
      <c r="F616" s="108" t="str">
        <f t="shared" si="9"/>
        <v>178300</v>
      </c>
      <c r="G616" s="232">
        <v>150</v>
      </c>
      <c r="H616" s="232">
        <v>178</v>
      </c>
      <c r="I616" s="232">
        <v>300</v>
      </c>
      <c r="J616" s="232">
        <v>802</v>
      </c>
      <c r="K616" s="235">
        <v>410</v>
      </c>
      <c r="L616" s="458">
        <v>410</v>
      </c>
      <c r="M616" s="458">
        <v>450</v>
      </c>
      <c r="N616" s="458">
        <v>750</v>
      </c>
      <c r="T616" s="115"/>
      <c r="V616" s="124"/>
      <c r="W616" s="124"/>
      <c r="X616" s="124"/>
      <c r="Y616" s="124"/>
      <c r="Z616" s="125"/>
      <c r="AA616" s="125"/>
    </row>
    <row r="617" spans="2:27" s="114" customFormat="1" hidden="1" x14ac:dyDescent="0.2">
      <c r="B617" s="117"/>
      <c r="C617" s="120"/>
      <c r="F617" s="108" t="str">
        <f t="shared" si="9"/>
        <v>219300</v>
      </c>
      <c r="G617" s="232">
        <v>200</v>
      </c>
      <c r="H617" s="232">
        <v>219</v>
      </c>
      <c r="I617" s="232">
        <v>300</v>
      </c>
      <c r="J617" s="232">
        <v>842</v>
      </c>
      <c r="K617" s="235">
        <v>430</v>
      </c>
      <c r="L617" s="458">
        <v>500</v>
      </c>
      <c r="M617" s="458">
        <v>600</v>
      </c>
      <c r="N617" s="458">
        <v>1000</v>
      </c>
      <c r="T617" s="115"/>
      <c r="V617" s="124"/>
      <c r="W617" s="124"/>
      <c r="X617" s="124"/>
      <c r="Y617" s="124"/>
      <c r="Z617" s="125"/>
      <c r="AA617" s="125"/>
    </row>
    <row r="618" spans="2:27" s="114" customFormat="1" hidden="1" x14ac:dyDescent="0.2">
      <c r="B618" s="117"/>
      <c r="C618" s="120"/>
      <c r="F618" s="108" t="str">
        <f t="shared" si="9"/>
        <v>230300</v>
      </c>
      <c r="G618" s="232">
        <v>200</v>
      </c>
      <c r="H618" s="232">
        <v>230</v>
      </c>
      <c r="I618" s="232">
        <v>300</v>
      </c>
      <c r="J618" s="232">
        <v>852</v>
      </c>
      <c r="K618" s="235">
        <v>435</v>
      </c>
      <c r="L618" s="458">
        <v>500</v>
      </c>
      <c r="M618" s="458">
        <v>600</v>
      </c>
      <c r="N618" s="458">
        <v>1000</v>
      </c>
      <c r="T618" s="115"/>
      <c r="V618" s="124"/>
      <c r="W618" s="124"/>
      <c r="X618" s="124"/>
      <c r="Y618" s="124"/>
      <c r="Z618" s="125"/>
      <c r="AA618" s="125"/>
    </row>
    <row r="619" spans="2:27" s="114" customFormat="1" hidden="1" x14ac:dyDescent="0.2">
      <c r="B619" s="117"/>
      <c r="C619" s="120"/>
      <c r="F619" s="108" t="str">
        <f t="shared" si="9"/>
        <v>273300</v>
      </c>
      <c r="G619" s="232">
        <v>250</v>
      </c>
      <c r="H619" s="232">
        <v>273</v>
      </c>
      <c r="I619" s="232">
        <v>300</v>
      </c>
      <c r="J619" s="232">
        <v>882</v>
      </c>
      <c r="K619" s="235">
        <v>440</v>
      </c>
      <c r="L619" s="458">
        <v>625</v>
      </c>
      <c r="M619" s="458">
        <v>750</v>
      </c>
      <c r="N619" s="458">
        <v>1250</v>
      </c>
      <c r="T619" s="115"/>
      <c r="V619" s="124"/>
      <c r="W619" s="124"/>
      <c r="X619" s="124"/>
      <c r="Y619" s="124"/>
      <c r="Z619" s="125"/>
      <c r="AA619" s="125"/>
    </row>
    <row r="620" spans="2:27" s="114" customFormat="1" hidden="1" x14ac:dyDescent="0.2">
      <c r="B620" s="117"/>
      <c r="C620" s="120"/>
      <c r="F620" s="108" t="str">
        <f t="shared" si="9"/>
        <v>289300</v>
      </c>
      <c r="G620" s="232">
        <v>250</v>
      </c>
      <c r="H620" s="232">
        <v>289</v>
      </c>
      <c r="I620" s="232">
        <v>300</v>
      </c>
      <c r="J620" s="232">
        <v>912</v>
      </c>
      <c r="K620" s="235">
        <v>450</v>
      </c>
      <c r="L620" s="458">
        <v>625</v>
      </c>
      <c r="M620" s="458">
        <v>750</v>
      </c>
      <c r="N620" s="458">
        <v>1250</v>
      </c>
      <c r="T620" s="115"/>
      <c r="V620" s="124"/>
      <c r="W620" s="124"/>
      <c r="X620" s="124"/>
      <c r="Y620" s="124"/>
      <c r="Z620" s="125"/>
      <c r="AA620" s="125"/>
    </row>
    <row r="621" spans="2:27" s="114" customFormat="1" hidden="1" x14ac:dyDescent="0.2">
      <c r="B621" s="117"/>
      <c r="C621" s="120"/>
      <c r="F621" s="108" t="str">
        <f t="shared" si="9"/>
        <v>324300</v>
      </c>
      <c r="G621" s="232">
        <v>300</v>
      </c>
      <c r="H621" s="232">
        <v>324</v>
      </c>
      <c r="I621" s="232">
        <v>300</v>
      </c>
      <c r="J621" s="232">
        <v>940</v>
      </c>
      <c r="K621" s="235">
        <v>457</v>
      </c>
      <c r="L621" s="458">
        <v>750</v>
      </c>
      <c r="M621" s="458">
        <v>900</v>
      </c>
      <c r="N621" s="458">
        <v>1500</v>
      </c>
      <c r="T621" s="115"/>
      <c r="V621" s="124"/>
      <c r="W621" s="124"/>
      <c r="X621" s="124"/>
      <c r="Y621" s="124"/>
      <c r="Z621" s="125"/>
      <c r="AA621" s="125"/>
    </row>
    <row r="622" spans="2:27" s="114" customFormat="1" hidden="1" x14ac:dyDescent="0.2">
      <c r="B622" s="117"/>
      <c r="C622" s="120"/>
      <c r="F622" s="108" t="str">
        <f t="shared" si="9"/>
        <v>356300</v>
      </c>
      <c r="G622" s="232">
        <v>350</v>
      </c>
      <c r="H622" s="232">
        <v>356</v>
      </c>
      <c r="I622" s="232">
        <v>300</v>
      </c>
      <c r="J622" s="232">
        <v>972</v>
      </c>
      <c r="K622" s="235">
        <v>533</v>
      </c>
      <c r="L622" s="458">
        <v>875</v>
      </c>
      <c r="M622" s="458">
        <v>1050</v>
      </c>
      <c r="N622" s="458">
        <v>1750</v>
      </c>
      <c r="T622" s="115"/>
      <c r="V622" s="124"/>
      <c r="W622" s="124"/>
      <c r="X622" s="124"/>
      <c r="Y622" s="124"/>
      <c r="Z622" s="125"/>
      <c r="AA622" s="125"/>
    </row>
    <row r="623" spans="2:27" s="114" customFormat="1" hidden="1" x14ac:dyDescent="0.2">
      <c r="B623" s="117"/>
      <c r="C623" s="120"/>
      <c r="F623" s="108" t="str">
        <f t="shared" si="9"/>
        <v>371300</v>
      </c>
      <c r="G623" s="232">
        <v>350</v>
      </c>
      <c r="H623" s="232">
        <v>371</v>
      </c>
      <c r="I623" s="232">
        <v>300</v>
      </c>
      <c r="J623" s="232">
        <v>992</v>
      </c>
      <c r="K623" s="235">
        <v>533</v>
      </c>
      <c r="L623" s="458">
        <v>875</v>
      </c>
      <c r="M623" s="458">
        <v>1050</v>
      </c>
      <c r="N623" s="458">
        <v>1750</v>
      </c>
      <c r="T623" s="115"/>
      <c r="V623" s="124"/>
      <c r="W623" s="124"/>
      <c r="X623" s="124"/>
      <c r="Y623" s="124"/>
      <c r="Z623" s="125"/>
      <c r="AA623" s="125"/>
    </row>
    <row r="624" spans="2:27" s="114" customFormat="1" hidden="1" x14ac:dyDescent="0.2">
      <c r="B624" s="117"/>
      <c r="C624" s="120"/>
      <c r="F624" s="108" t="str">
        <f t="shared" si="9"/>
        <v>406300</v>
      </c>
      <c r="G624" s="232">
        <v>400</v>
      </c>
      <c r="H624" s="232">
        <v>406</v>
      </c>
      <c r="I624" s="232">
        <v>300</v>
      </c>
      <c r="J624" s="232">
        <v>1026</v>
      </c>
      <c r="K624" s="235">
        <v>610</v>
      </c>
      <c r="L624" s="458">
        <v>1000</v>
      </c>
      <c r="M624" s="458">
        <v>1200</v>
      </c>
      <c r="N624" s="458">
        <v>2000</v>
      </c>
      <c r="T624" s="115"/>
      <c r="V624" s="124"/>
      <c r="W624" s="124"/>
      <c r="X624" s="124"/>
      <c r="Y624" s="124"/>
      <c r="Z624" s="125"/>
      <c r="AA624" s="125"/>
    </row>
    <row r="625" spans="2:27" s="114" customFormat="1" hidden="1" x14ac:dyDescent="0.2">
      <c r="B625" s="117"/>
      <c r="C625" s="120"/>
      <c r="F625" s="108" t="str">
        <f t="shared" si="9"/>
        <v>426300</v>
      </c>
      <c r="G625" s="232">
        <v>400</v>
      </c>
      <c r="H625" s="232">
        <v>426</v>
      </c>
      <c r="I625" s="232">
        <v>300</v>
      </c>
      <c r="J625" s="232">
        <v>1052</v>
      </c>
      <c r="K625" s="235">
        <v>610</v>
      </c>
      <c r="L625" s="458">
        <v>1000</v>
      </c>
      <c r="M625" s="458">
        <v>1200</v>
      </c>
      <c r="N625" s="458">
        <v>2000</v>
      </c>
      <c r="T625" s="115"/>
      <c r="V625" s="124"/>
      <c r="W625" s="124"/>
      <c r="X625" s="124"/>
      <c r="Y625" s="124"/>
      <c r="Z625" s="125"/>
      <c r="AA625" s="125"/>
    </row>
    <row r="626" spans="2:27" s="114" customFormat="1" hidden="1" x14ac:dyDescent="0.2">
      <c r="B626" s="117"/>
      <c r="C626" s="120"/>
      <c r="F626" s="108" t="str">
        <f t="shared" si="9"/>
        <v>508300</v>
      </c>
      <c r="G626" s="232">
        <v>500</v>
      </c>
      <c r="H626" s="232">
        <v>508</v>
      </c>
      <c r="I626" s="232">
        <v>300</v>
      </c>
      <c r="J626" s="232">
        <v>1131</v>
      </c>
      <c r="K626" s="235">
        <v>762</v>
      </c>
      <c r="L626" s="458">
        <v>1250</v>
      </c>
      <c r="M626" s="458">
        <v>1500</v>
      </c>
      <c r="N626" s="458">
        <v>2500</v>
      </c>
      <c r="T626" s="115"/>
      <c r="V626" s="124"/>
      <c r="W626" s="124"/>
      <c r="X626" s="124"/>
      <c r="Y626" s="124"/>
      <c r="Z626" s="125"/>
      <c r="AA626" s="125"/>
    </row>
    <row r="627" spans="2:27" s="114" customFormat="1" hidden="1" x14ac:dyDescent="0.2">
      <c r="B627" s="117"/>
      <c r="C627" s="120"/>
      <c r="F627" s="108" t="str">
        <f t="shared" si="9"/>
        <v>533300</v>
      </c>
      <c r="G627" s="232">
        <v>500</v>
      </c>
      <c r="H627" s="232">
        <v>533</v>
      </c>
      <c r="I627" s="232">
        <v>300</v>
      </c>
      <c r="J627" s="232">
        <v>1156</v>
      </c>
      <c r="K627" s="235">
        <v>762</v>
      </c>
      <c r="L627" s="458">
        <v>1250</v>
      </c>
      <c r="M627" s="458">
        <v>1500</v>
      </c>
      <c r="N627" s="458">
        <v>2500</v>
      </c>
      <c r="T627" s="115"/>
      <c r="V627" s="124"/>
      <c r="W627" s="124"/>
      <c r="X627" s="124"/>
      <c r="Y627" s="124"/>
      <c r="Z627" s="125"/>
      <c r="AA627" s="125"/>
    </row>
    <row r="628" spans="2:27" s="114" customFormat="1" hidden="1" x14ac:dyDescent="0.2">
      <c r="B628" s="117"/>
      <c r="C628" s="120"/>
      <c r="F628" s="108" t="str">
        <f t="shared" si="9"/>
        <v>612300</v>
      </c>
      <c r="G628" s="232">
        <v>600</v>
      </c>
      <c r="H628" s="232">
        <v>612</v>
      </c>
      <c r="I628" s="232">
        <v>300</v>
      </c>
      <c r="J628" s="232">
        <v>1237</v>
      </c>
      <c r="K628" s="235">
        <v>914</v>
      </c>
      <c r="L628" s="458">
        <v>1500</v>
      </c>
      <c r="M628" s="458">
        <v>1800</v>
      </c>
      <c r="N628" s="458">
        <v>3000</v>
      </c>
      <c r="T628" s="115"/>
      <c r="V628" s="124"/>
      <c r="W628" s="124"/>
      <c r="X628" s="124"/>
      <c r="Y628" s="124"/>
      <c r="Z628" s="125"/>
      <c r="AA628" s="125"/>
    </row>
    <row r="629" spans="2:27" s="114" customFormat="1" hidden="1" x14ac:dyDescent="0.2">
      <c r="B629" s="117"/>
      <c r="C629" s="120"/>
      <c r="F629" s="108" t="str">
        <f t="shared" si="9"/>
        <v>630300</v>
      </c>
      <c r="G629" s="232">
        <v>600</v>
      </c>
      <c r="H629" s="232">
        <v>630</v>
      </c>
      <c r="I629" s="232">
        <v>300</v>
      </c>
      <c r="J629" s="232">
        <v>1252</v>
      </c>
      <c r="K629" s="235">
        <v>914</v>
      </c>
      <c r="L629" s="458">
        <v>1500</v>
      </c>
      <c r="M629" s="458">
        <v>1800</v>
      </c>
      <c r="N629" s="458">
        <v>3000</v>
      </c>
      <c r="T629" s="115"/>
      <c r="V629" s="124"/>
      <c r="W629" s="124"/>
      <c r="X629" s="124"/>
      <c r="Y629" s="124"/>
      <c r="Z629" s="125"/>
      <c r="AA629" s="125"/>
    </row>
    <row r="630" spans="2:27" s="114" customFormat="1" hidden="1" x14ac:dyDescent="0.2">
      <c r="B630" s="117"/>
      <c r="C630" s="120"/>
      <c r="F630" s="108" t="str">
        <f t="shared" si="9"/>
        <v>714300</v>
      </c>
      <c r="G630" s="232">
        <v>700</v>
      </c>
      <c r="H630" s="232">
        <v>714</v>
      </c>
      <c r="I630" s="232">
        <v>300</v>
      </c>
      <c r="J630" s="232">
        <v>1334</v>
      </c>
      <c r="K630" s="235">
        <v>1070</v>
      </c>
      <c r="L630" s="458">
        <v>1750</v>
      </c>
      <c r="M630" s="458">
        <v>2100</v>
      </c>
      <c r="N630" s="458">
        <v>3500</v>
      </c>
      <c r="T630" s="115"/>
      <c r="V630" s="124"/>
      <c r="W630" s="124"/>
      <c r="X630" s="124"/>
      <c r="Y630" s="124"/>
      <c r="Z630" s="125"/>
      <c r="AA630" s="125"/>
    </row>
    <row r="631" spans="2:27" s="114" customFormat="1" hidden="1" x14ac:dyDescent="0.2">
      <c r="B631" s="117"/>
      <c r="C631" s="120"/>
      <c r="F631" s="108" t="str">
        <f t="shared" si="9"/>
        <v>813300</v>
      </c>
      <c r="G631" s="232">
        <v>800</v>
      </c>
      <c r="H631" s="232">
        <v>813</v>
      </c>
      <c r="I631" s="232">
        <v>300</v>
      </c>
      <c r="J631" s="232">
        <v>1422</v>
      </c>
      <c r="K631" s="235">
        <v>1220</v>
      </c>
      <c r="L631" s="458">
        <v>2000</v>
      </c>
      <c r="M631" s="458">
        <v>2400</v>
      </c>
      <c r="N631" s="458">
        <v>4000</v>
      </c>
      <c r="T631" s="115"/>
      <c r="V631" s="124"/>
      <c r="W631" s="124"/>
      <c r="X631" s="124"/>
      <c r="Y631" s="124"/>
      <c r="Z631" s="125"/>
      <c r="AA631" s="125"/>
    </row>
    <row r="632" spans="2:27" s="114" customFormat="1" hidden="1" x14ac:dyDescent="0.2">
      <c r="B632" s="117"/>
      <c r="C632" s="120"/>
      <c r="F632" s="108" t="str">
        <f t="shared" si="9"/>
        <v>914300</v>
      </c>
      <c r="G632" s="232">
        <v>900</v>
      </c>
      <c r="H632" s="232">
        <v>914</v>
      </c>
      <c r="I632" s="232">
        <v>300</v>
      </c>
      <c r="J632" s="232">
        <v>1534</v>
      </c>
      <c r="K632" s="235">
        <v>1370</v>
      </c>
      <c r="L632" s="458">
        <v>2250</v>
      </c>
      <c r="M632" s="458">
        <v>2700</v>
      </c>
      <c r="N632" s="458">
        <v>4500</v>
      </c>
      <c r="T632" s="115"/>
      <c r="V632" s="124"/>
      <c r="W632" s="124"/>
      <c r="X632" s="124"/>
      <c r="Y632" s="124"/>
      <c r="Z632" s="125"/>
      <c r="AA632" s="125"/>
    </row>
    <row r="633" spans="2:27" s="114" customFormat="1" hidden="1" x14ac:dyDescent="0.2">
      <c r="B633" s="117"/>
      <c r="C633" s="120"/>
      <c r="F633" s="108" t="str">
        <f t="shared" si="9"/>
        <v>1016300</v>
      </c>
      <c r="G633" s="232">
        <v>1000</v>
      </c>
      <c r="H633" s="232">
        <v>1016</v>
      </c>
      <c r="I633" s="232">
        <v>300</v>
      </c>
      <c r="J633" s="232">
        <v>1636</v>
      </c>
      <c r="K633" s="235">
        <v>1525</v>
      </c>
      <c r="L633" s="458">
        <v>2500</v>
      </c>
      <c r="M633" s="458">
        <v>3000</v>
      </c>
      <c r="N633" s="458">
        <v>5000</v>
      </c>
      <c r="T633" s="115"/>
      <c r="V633" s="124"/>
      <c r="W633" s="124"/>
      <c r="X633" s="124"/>
      <c r="Y633" s="124"/>
      <c r="Z633" s="125"/>
      <c r="AA633" s="125"/>
    </row>
    <row r="634" spans="2:27" s="114" customFormat="1" hidden="1" x14ac:dyDescent="0.2">
      <c r="B634" s="117"/>
      <c r="C634" s="120"/>
      <c r="F634" s="108" t="str">
        <f t="shared" si="9"/>
        <v>12320</v>
      </c>
      <c r="G634" s="232">
        <v>8</v>
      </c>
      <c r="H634" s="232">
        <v>12</v>
      </c>
      <c r="I634" s="232">
        <v>320</v>
      </c>
      <c r="J634" s="232">
        <v>672</v>
      </c>
      <c r="K634" s="235">
        <v>381</v>
      </c>
      <c r="L634" s="458">
        <v>381</v>
      </c>
      <c r="M634" s="458">
        <v>381</v>
      </c>
      <c r="N634" s="458">
        <v>381</v>
      </c>
      <c r="T634" s="115"/>
      <c r="V634" s="124"/>
      <c r="W634" s="124"/>
      <c r="X634" s="124"/>
      <c r="Y634" s="124"/>
      <c r="Z634" s="125"/>
      <c r="AA634" s="125"/>
    </row>
    <row r="635" spans="2:27" s="114" customFormat="1" hidden="1" x14ac:dyDescent="0.2">
      <c r="B635" s="117"/>
      <c r="C635" s="120"/>
      <c r="F635" s="108" t="str">
        <f t="shared" si="9"/>
        <v>15320</v>
      </c>
      <c r="G635" s="232">
        <v>8</v>
      </c>
      <c r="H635" s="232">
        <v>15</v>
      </c>
      <c r="I635" s="232">
        <v>320</v>
      </c>
      <c r="J635" s="232">
        <v>672</v>
      </c>
      <c r="K635" s="235">
        <v>381</v>
      </c>
      <c r="L635" s="458">
        <v>381</v>
      </c>
      <c r="M635" s="458">
        <v>381</v>
      </c>
      <c r="N635" s="458">
        <v>381</v>
      </c>
      <c r="T635" s="115"/>
      <c r="V635" s="124"/>
      <c r="W635" s="124"/>
      <c r="X635" s="124"/>
      <c r="Y635" s="124"/>
      <c r="Z635" s="125"/>
      <c r="AA635" s="125"/>
    </row>
    <row r="636" spans="2:27" s="114" customFormat="1" hidden="1" x14ac:dyDescent="0.2">
      <c r="B636" s="117"/>
      <c r="C636" s="120"/>
      <c r="F636" s="108" t="str">
        <f t="shared" si="9"/>
        <v>18320</v>
      </c>
      <c r="G636" s="232">
        <v>10</v>
      </c>
      <c r="H636" s="232">
        <v>18</v>
      </c>
      <c r="I636" s="232">
        <v>320</v>
      </c>
      <c r="J636" s="232">
        <v>672</v>
      </c>
      <c r="K636" s="235">
        <v>381</v>
      </c>
      <c r="L636" s="458">
        <v>381</v>
      </c>
      <c r="M636" s="458">
        <v>381</v>
      </c>
      <c r="N636" s="458">
        <v>381</v>
      </c>
      <c r="T636" s="115"/>
      <c r="V636" s="124"/>
      <c r="W636" s="124"/>
      <c r="X636" s="124"/>
      <c r="Y636" s="124"/>
      <c r="Z636" s="125"/>
      <c r="AA636" s="125"/>
    </row>
    <row r="637" spans="2:27" s="114" customFormat="1" hidden="1" x14ac:dyDescent="0.2">
      <c r="B637" s="117"/>
      <c r="C637" s="120"/>
      <c r="F637" s="108" t="str">
        <f t="shared" si="9"/>
        <v>22320</v>
      </c>
      <c r="G637" s="232">
        <v>15</v>
      </c>
      <c r="H637" s="232">
        <v>22</v>
      </c>
      <c r="I637" s="232">
        <v>320</v>
      </c>
      <c r="J637" s="232">
        <v>687</v>
      </c>
      <c r="K637" s="235">
        <v>381</v>
      </c>
      <c r="L637" s="458">
        <v>381</v>
      </c>
      <c r="M637" s="458">
        <v>381</v>
      </c>
      <c r="N637" s="458">
        <v>381</v>
      </c>
      <c r="T637" s="115"/>
      <c r="V637" s="124"/>
      <c r="W637" s="124"/>
      <c r="X637" s="124"/>
      <c r="Y637" s="124"/>
      <c r="Z637" s="125"/>
      <c r="AA637" s="125"/>
    </row>
    <row r="638" spans="2:27" s="114" customFormat="1" hidden="1" x14ac:dyDescent="0.2">
      <c r="B638" s="117"/>
      <c r="C638" s="120"/>
      <c r="F638" s="108" t="str">
        <f t="shared" si="9"/>
        <v>28320</v>
      </c>
      <c r="G638" s="232">
        <v>20</v>
      </c>
      <c r="H638" s="232">
        <v>28</v>
      </c>
      <c r="I638" s="232">
        <v>320</v>
      </c>
      <c r="J638" s="232">
        <v>687</v>
      </c>
      <c r="K638" s="235">
        <v>381</v>
      </c>
      <c r="L638" s="458">
        <v>381</v>
      </c>
      <c r="M638" s="458">
        <v>381</v>
      </c>
      <c r="N638" s="458">
        <v>381</v>
      </c>
      <c r="T638" s="115"/>
      <c r="V638" s="124"/>
      <c r="W638" s="124"/>
      <c r="X638" s="124"/>
      <c r="Y638" s="124"/>
      <c r="Z638" s="125"/>
      <c r="AA638" s="125"/>
    </row>
    <row r="639" spans="2:27" s="114" customFormat="1" hidden="1" x14ac:dyDescent="0.2">
      <c r="B639" s="117"/>
      <c r="C639" s="120"/>
      <c r="F639" s="108" t="str">
        <f t="shared" si="9"/>
        <v>35320</v>
      </c>
      <c r="G639" s="232">
        <v>25</v>
      </c>
      <c r="H639" s="232">
        <v>35</v>
      </c>
      <c r="I639" s="232">
        <v>320</v>
      </c>
      <c r="J639" s="232">
        <v>687</v>
      </c>
      <c r="K639" s="235">
        <v>381</v>
      </c>
      <c r="L639" s="458">
        <v>381</v>
      </c>
      <c r="M639" s="458">
        <v>381</v>
      </c>
      <c r="N639" s="458">
        <v>381</v>
      </c>
      <c r="T639" s="115"/>
      <c r="V639" s="124"/>
      <c r="W639" s="124"/>
      <c r="X639" s="124"/>
      <c r="Y639" s="124"/>
      <c r="Z639" s="125"/>
      <c r="AA639" s="125"/>
    </row>
    <row r="640" spans="2:27" s="114" customFormat="1" hidden="1" x14ac:dyDescent="0.2">
      <c r="B640" s="117"/>
      <c r="C640" s="120"/>
      <c r="F640" s="108" t="str">
        <f t="shared" si="9"/>
        <v>42320</v>
      </c>
      <c r="G640" s="232">
        <v>32</v>
      </c>
      <c r="H640" s="232">
        <v>42</v>
      </c>
      <c r="I640" s="232">
        <v>320</v>
      </c>
      <c r="J640" s="232">
        <v>702</v>
      </c>
      <c r="K640" s="235">
        <v>381</v>
      </c>
      <c r="L640" s="458">
        <v>381</v>
      </c>
      <c r="M640" s="458">
        <v>381</v>
      </c>
      <c r="N640" s="458">
        <v>381</v>
      </c>
      <c r="T640" s="115"/>
      <c r="V640" s="124"/>
      <c r="W640" s="124"/>
      <c r="X640" s="124"/>
      <c r="Y640" s="124"/>
      <c r="Z640" s="125"/>
      <c r="AA640" s="125"/>
    </row>
    <row r="641" spans="2:27" s="114" customFormat="1" hidden="1" x14ac:dyDescent="0.2">
      <c r="B641" s="117"/>
      <c r="C641" s="120"/>
      <c r="F641" s="108" t="str">
        <f t="shared" si="9"/>
        <v>48320</v>
      </c>
      <c r="G641" s="232">
        <v>40</v>
      </c>
      <c r="H641" s="232">
        <v>48</v>
      </c>
      <c r="I641" s="232">
        <v>320</v>
      </c>
      <c r="J641" s="232">
        <v>702</v>
      </c>
      <c r="K641" s="235">
        <v>381</v>
      </c>
      <c r="L641" s="458">
        <v>381</v>
      </c>
      <c r="M641" s="458">
        <v>381</v>
      </c>
      <c r="N641" s="458">
        <v>381</v>
      </c>
      <c r="T641" s="115"/>
      <c r="V641" s="124"/>
      <c r="W641" s="124"/>
      <c r="X641" s="124"/>
      <c r="Y641" s="124"/>
      <c r="Z641" s="125"/>
      <c r="AA641" s="125"/>
    </row>
    <row r="642" spans="2:27" s="114" customFormat="1" hidden="1" x14ac:dyDescent="0.2">
      <c r="B642" s="117"/>
      <c r="C642" s="120"/>
      <c r="F642" s="108" t="str">
        <f t="shared" si="9"/>
        <v>54320</v>
      </c>
      <c r="G642" s="232">
        <v>40</v>
      </c>
      <c r="H642" s="232">
        <v>54</v>
      </c>
      <c r="I642" s="232">
        <v>320</v>
      </c>
      <c r="J642" s="232">
        <v>722</v>
      </c>
      <c r="K642" s="235">
        <v>390</v>
      </c>
      <c r="L642" s="458">
        <v>390</v>
      </c>
      <c r="M642" s="458">
        <v>390</v>
      </c>
      <c r="N642" s="458">
        <v>390</v>
      </c>
      <c r="T642" s="115"/>
      <c r="V642" s="124"/>
      <c r="W642" s="124"/>
      <c r="X642" s="124"/>
      <c r="Y642" s="124"/>
      <c r="Z642" s="125"/>
      <c r="AA642" s="125"/>
    </row>
    <row r="643" spans="2:27" s="114" customFormat="1" hidden="1" x14ac:dyDescent="0.2">
      <c r="B643" s="117"/>
      <c r="C643" s="120"/>
      <c r="F643" s="108" t="str">
        <f t="shared" ref="F643:F670" si="10">CONCATENATE(H643,I643)</f>
        <v>60320</v>
      </c>
      <c r="G643" s="232">
        <v>50</v>
      </c>
      <c r="H643" s="232">
        <v>60</v>
      </c>
      <c r="I643" s="232">
        <v>320</v>
      </c>
      <c r="J643" s="232">
        <v>722</v>
      </c>
      <c r="K643" s="235">
        <v>390</v>
      </c>
      <c r="L643" s="458">
        <v>390</v>
      </c>
      <c r="M643" s="458">
        <v>390</v>
      </c>
      <c r="N643" s="458">
        <v>390</v>
      </c>
      <c r="T643" s="115"/>
      <c r="V643" s="124"/>
      <c r="W643" s="124"/>
      <c r="X643" s="124"/>
      <c r="Y643" s="124"/>
      <c r="Z643" s="125"/>
      <c r="AA643" s="125"/>
    </row>
    <row r="644" spans="2:27" s="114" customFormat="1" hidden="1" x14ac:dyDescent="0.2">
      <c r="B644" s="117"/>
      <c r="C644" s="120"/>
      <c r="F644" s="108" t="str">
        <f t="shared" si="10"/>
        <v>64320</v>
      </c>
      <c r="G644" s="232">
        <v>50</v>
      </c>
      <c r="H644" s="232">
        <v>64</v>
      </c>
      <c r="I644" s="232">
        <v>320</v>
      </c>
      <c r="J644" s="232">
        <v>722</v>
      </c>
      <c r="K644" s="235">
        <v>390</v>
      </c>
      <c r="L644" s="458">
        <v>390</v>
      </c>
      <c r="M644" s="458">
        <v>390</v>
      </c>
      <c r="N644" s="458">
        <v>390</v>
      </c>
      <c r="T644" s="115"/>
      <c r="V644" s="124"/>
      <c r="W644" s="124"/>
      <c r="X644" s="124"/>
      <c r="Y644" s="124"/>
      <c r="Z644" s="125"/>
      <c r="AA644" s="125"/>
    </row>
    <row r="645" spans="2:27" s="114" customFormat="1" hidden="1" x14ac:dyDescent="0.2">
      <c r="B645" s="117"/>
      <c r="C645" s="120"/>
      <c r="F645" s="108" t="str">
        <f t="shared" si="10"/>
        <v>70320</v>
      </c>
      <c r="G645" s="232">
        <v>50</v>
      </c>
      <c r="H645" s="232">
        <v>70</v>
      </c>
      <c r="I645" s="232">
        <v>320</v>
      </c>
      <c r="J645" s="232">
        <v>722</v>
      </c>
      <c r="K645" s="235">
        <v>400</v>
      </c>
      <c r="L645" s="458">
        <v>400</v>
      </c>
      <c r="M645" s="458">
        <v>400</v>
      </c>
      <c r="N645" s="458">
        <v>400</v>
      </c>
      <c r="T645" s="115"/>
      <c r="V645" s="124"/>
      <c r="W645" s="124"/>
      <c r="X645" s="124"/>
      <c r="Y645" s="124"/>
      <c r="Z645" s="125"/>
      <c r="AA645" s="125"/>
    </row>
    <row r="646" spans="2:27" s="114" customFormat="1" hidden="1" x14ac:dyDescent="0.2">
      <c r="B646" s="117"/>
      <c r="C646" s="120"/>
      <c r="F646" s="108" t="str">
        <f t="shared" si="10"/>
        <v>76320</v>
      </c>
      <c r="G646" s="232">
        <v>65</v>
      </c>
      <c r="H646" s="232">
        <v>76</v>
      </c>
      <c r="I646" s="232">
        <v>320</v>
      </c>
      <c r="J646" s="232">
        <v>742</v>
      </c>
      <c r="K646" s="235">
        <v>400</v>
      </c>
      <c r="L646" s="458">
        <v>400</v>
      </c>
      <c r="M646" s="458">
        <v>400</v>
      </c>
      <c r="N646" s="458">
        <v>400</v>
      </c>
      <c r="T646" s="115"/>
      <c r="V646" s="124"/>
      <c r="W646" s="124"/>
      <c r="X646" s="124"/>
      <c r="Y646" s="124"/>
      <c r="Z646" s="125"/>
      <c r="AA646" s="125"/>
    </row>
    <row r="647" spans="2:27" s="114" customFormat="1" hidden="1" x14ac:dyDescent="0.2">
      <c r="B647" s="117"/>
      <c r="C647" s="120"/>
      <c r="F647" s="108" t="str">
        <f t="shared" si="10"/>
        <v>89320</v>
      </c>
      <c r="G647" s="232">
        <v>80</v>
      </c>
      <c r="H647" s="232">
        <v>89</v>
      </c>
      <c r="I647" s="232">
        <v>320</v>
      </c>
      <c r="J647" s="232">
        <v>752</v>
      </c>
      <c r="K647" s="235">
        <v>400</v>
      </c>
      <c r="L647" s="458">
        <v>400</v>
      </c>
      <c r="M647" s="458">
        <v>400</v>
      </c>
      <c r="N647" s="458">
        <v>400</v>
      </c>
      <c r="T647" s="115"/>
      <c r="V647" s="124"/>
      <c r="W647" s="124"/>
      <c r="X647" s="124"/>
      <c r="Y647" s="124"/>
      <c r="Z647" s="125"/>
      <c r="AA647" s="125"/>
    </row>
    <row r="648" spans="2:27" s="114" customFormat="1" hidden="1" x14ac:dyDescent="0.2">
      <c r="B648" s="117"/>
      <c r="C648" s="120"/>
      <c r="F648" s="108" t="str">
        <f t="shared" si="10"/>
        <v>102320</v>
      </c>
      <c r="G648" s="232">
        <v>80</v>
      </c>
      <c r="H648" s="232">
        <v>102</v>
      </c>
      <c r="I648" s="232">
        <v>320</v>
      </c>
      <c r="J648" s="232">
        <v>768</v>
      </c>
      <c r="K648" s="235">
        <v>400</v>
      </c>
      <c r="L648" s="458">
        <v>400</v>
      </c>
      <c r="M648" s="458">
        <v>400</v>
      </c>
      <c r="N648" s="458">
        <v>400</v>
      </c>
      <c r="T648" s="115"/>
      <c r="V648" s="124"/>
      <c r="W648" s="124"/>
      <c r="X648" s="124"/>
      <c r="Y648" s="124"/>
      <c r="Z648" s="125"/>
      <c r="AA648" s="125"/>
    </row>
    <row r="649" spans="2:27" s="114" customFormat="1" hidden="1" x14ac:dyDescent="0.2">
      <c r="B649" s="117"/>
      <c r="C649" s="120"/>
      <c r="F649" s="108" t="str">
        <f t="shared" si="10"/>
        <v>114320</v>
      </c>
      <c r="G649" s="232">
        <v>100</v>
      </c>
      <c r="H649" s="232">
        <v>114</v>
      </c>
      <c r="I649" s="232">
        <v>320</v>
      </c>
      <c r="J649" s="232">
        <v>768</v>
      </c>
      <c r="K649" s="235">
        <v>410</v>
      </c>
      <c r="L649" s="458">
        <v>410</v>
      </c>
      <c r="M649" s="458">
        <v>410</v>
      </c>
      <c r="N649" s="458">
        <v>500</v>
      </c>
      <c r="T649" s="115"/>
      <c r="V649" s="124"/>
      <c r="W649" s="124"/>
      <c r="X649" s="124"/>
      <c r="Y649" s="124"/>
      <c r="Z649" s="125"/>
      <c r="AA649" s="125"/>
    </row>
    <row r="650" spans="2:27" s="114" customFormat="1" hidden="1" x14ac:dyDescent="0.2">
      <c r="B650" s="117"/>
      <c r="C650" s="120"/>
      <c r="F650" s="108" t="str">
        <f t="shared" si="10"/>
        <v>127320</v>
      </c>
      <c r="G650" s="232">
        <v>100</v>
      </c>
      <c r="H650" s="232">
        <v>127</v>
      </c>
      <c r="I650" s="232">
        <v>320</v>
      </c>
      <c r="J650" s="232">
        <v>792</v>
      </c>
      <c r="K650" s="235">
        <v>410</v>
      </c>
      <c r="L650" s="458">
        <v>410</v>
      </c>
      <c r="M650" s="458">
        <v>410</v>
      </c>
      <c r="N650" s="458">
        <v>500</v>
      </c>
      <c r="T650" s="115"/>
      <c r="V650" s="124"/>
      <c r="W650" s="124"/>
      <c r="X650" s="124"/>
      <c r="Y650" s="124"/>
      <c r="Z650" s="125"/>
      <c r="AA650" s="125"/>
    </row>
    <row r="651" spans="2:27" s="114" customFormat="1" hidden="1" x14ac:dyDescent="0.2">
      <c r="B651" s="117"/>
      <c r="C651" s="120"/>
      <c r="F651" s="108" t="str">
        <f t="shared" si="10"/>
        <v>140320</v>
      </c>
      <c r="G651" s="232">
        <v>125</v>
      </c>
      <c r="H651" s="232">
        <v>140</v>
      </c>
      <c r="I651" s="232">
        <v>320</v>
      </c>
      <c r="J651" s="232">
        <v>802</v>
      </c>
      <c r="K651" s="235">
        <v>410</v>
      </c>
      <c r="L651" s="458">
        <v>410</v>
      </c>
      <c r="M651" s="458">
        <v>410</v>
      </c>
      <c r="N651" s="458">
        <v>625</v>
      </c>
      <c r="T651" s="115"/>
      <c r="V651" s="124"/>
      <c r="W651" s="124"/>
      <c r="X651" s="124"/>
      <c r="Y651" s="124"/>
      <c r="Z651" s="125"/>
      <c r="AA651" s="125"/>
    </row>
    <row r="652" spans="2:27" s="114" customFormat="1" hidden="1" x14ac:dyDescent="0.2">
      <c r="B652" s="117"/>
      <c r="C652" s="120"/>
      <c r="F652" s="108" t="str">
        <f t="shared" si="10"/>
        <v>168320</v>
      </c>
      <c r="G652" s="232">
        <v>150</v>
      </c>
      <c r="H652" s="232">
        <v>168</v>
      </c>
      <c r="I652" s="232">
        <v>320</v>
      </c>
      <c r="J652" s="232">
        <v>831</v>
      </c>
      <c r="K652" s="235">
        <v>420</v>
      </c>
      <c r="L652" s="458">
        <v>420</v>
      </c>
      <c r="M652" s="458">
        <v>450</v>
      </c>
      <c r="N652" s="458">
        <v>750</v>
      </c>
      <c r="T652" s="115"/>
      <c r="V652" s="124"/>
      <c r="W652" s="124"/>
      <c r="X652" s="124"/>
      <c r="Y652" s="124"/>
      <c r="Z652" s="125"/>
      <c r="AA652" s="125"/>
    </row>
    <row r="653" spans="2:27" s="114" customFormat="1" hidden="1" x14ac:dyDescent="0.2">
      <c r="B653" s="117"/>
      <c r="C653" s="120"/>
      <c r="F653" s="108" t="str">
        <f t="shared" si="10"/>
        <v>178320</v>
      </c>
      <c r="G653" s="232">
        <v>150</v>
      </c>
      <c r="H653" s="232">
        <v>178</v>
      </c>
      <c r="I653" s="232">
        <v>320</v>
      </c>
      <c r="J653" s="232">
        <v>842</v>
      </c>
      <c r="K653" s="235">
        <v>430</v>
      </c>
      <c r="L653" s="458">
        <v>430</v>
      </c>
      <c r="M653" s="458">
        <v>450</v>
      </c>
      <c r="N653" s="458">
        <v>750</v>
      </c>
      <c r="T653" s="115"/>
      <c r="V653" s="124"/>
      <c r="W653" s="124"/>
      <c r="X653" s="124"/>
      <c r="Y653" s="124"/>
      <c r="Z653" s="125"/>
      <c r="AA653" s="125"/>
    </row>
    <row r="654" spans="2:27" s="114" customFormat="1" hidden="1" x14ac:dyDescent="0.2">
      <c r="B654" s="117"/>
      <c r="C654" s="120"/>
      <c r="F654" s="108" t="str">
        <f t="shared" si="10"/>
        <v>219320</v>
      </c>
      <c r="G654" s="232">
        <v>200</v>
      </c>
      <c r="H654" s="232">
        <v>219</v>
      </c>
      <c r="I654" s="232">
        <v>320</v>
      </c>
      <c r="J654" s="232">
        <v>882</v>
      </c>
      <c r="K654" s="235">
        <v>440</v>
      </c>
      <c r="L654" s="458">
        <v>500</v>
      </c>
      <c r="M654" s="458">
        <v>600</v>
      </c>
      <c r="N654" s="458">
        <v>1000</v>
      </c>
      <c r="T654" s="115"/>
      <c r="V654" s="124"/>
      <c r="W654" s="124"/>
      <c r="X654" s="124"/>
      <c r="Y654" s="124"/>
      <c r="Z654" s="125"/>
      <c r="AA654" s="125"/>
    </row>
    <row r="655" spans="2:27" s="114" customFormat="1" hidden="1" x14ac:dyDescent="0.2">
      <c r="B655" s="117"/>
      <c r="C655" s="120"/>
      <c r="F655" s="108" t="str">
        <f t="shared" si="10"/>
        <v>230320</v>
      </c>
      <c r="G655" s="232">
        <v>200</v>
      </c>
      <c r="H655" s="232">
        <v>230</v>
      </c>
      <c r="I655" s="232">
        <v>320</v>
      </c>
      <c r="J655" s="232">
        <v>912</v>
      </c>
      <c r="K655" s="235">
        <v>450</v>
      </c>
      <c r="L655" s="458">
        <v>500</v>
      </c>
      <c r="M655" s="458">
        <v>600</v>
      </c>
      <c r="N655" s="458">
        <v>1000</v>
      </c>
      <c r="T655" s="115"/>
      <c r="V655" s="124"/>
      <c r="W655" s="124"/>
      <c r="X655" s="124"/>
      <c r="Y655" s="124"/>
      <c r="Z655" s="125"/>
      <c r="AA655" s="125"/>
    </row>
    <row r="656" spans="2:27" s="114" customFormat="1" hidden="1" x14ac:dyDescent="0.2">
      <c r="B656" s="117"/>
      <c r="C656" s="120"/>
      <c r="F656" s="108" t="str">
        <f t="shared" si="10"/>
        <v>273320</v>
      </c>
      <c r="G656" s="232">
        <v>250</v>
      </c>
      <c r="H656" s="232">
        <v>273</v>
      </c>
      <c r="I656" s="232">
        <v>320</v>
      </c>
      <c r="J656" s="232">
        <v>940</v>
      </c>
      <c r="K656" s="235">
        <v>457</v>
      </c>
      <c r="L656" s="458">
        <v>625</v>
      </c>
      <c r="M656" s="458">
        <v>750</v>
      </c>
      <c r="N656" s="458">
        <v>1250</v>
      </c>
      <c r="T656" s="115"/>
      <c r="V656" s="124"/>
      <c r="W656" s="124"/>
      <c r="X656" s="124"/>
      <c r="Y656" s="124"/>
      <c r="Z656" s="125"/>
      <c r="AA656" s="125"/>
    </row>
    <row r="657" spans="2:27" s="114" customFormat="1" hidden="1" x14ac:dyDescent="0.2">
      <c r="B657" s="117"/>
      <c r="C657" s="120"/>
      <c r="F657" s="108" t="str">
        <f t="shared" si="10"/>
        <v>289320</v>
      </c>
      <c r="G657" s="232">
        <v>250</v>
      </c>
      <c r="H657" s="232">
        <v>289</v>
      </c>
      <c r="I657" s="232">
        <v>320</v>
      </c>
      <c r="J657" s="232">
        <v>952</v>
      </c>
      <c r="K657" s="235">
        <v>457</v>
      </c>
      <c r="L657" s="458">
        <v>625</v>
      </c>
      <c r="M657" s="458">
        <v>750</v>
      </c>
      <c r="N657" s="458">
        <v>1250</v>
      </c>
      <c r="T657" s="115"/>
      <c r="V657" s="124"/>
      <c r="W657" s="124"/>
      <c r="X657" s="124"/>
      <c r="Y657" s="124"/>
      <c r="Z657" s="125"/>
      <c r="AA657" s="125"/>
    </row>
    <row r="658" spans="2:27" s="114" customFormat="1" hidden="1" x14ac:dyDescent="0.2">
      <c r="B658" s="117"/>
      <c r="C658" s="120"/>
      <c r="F658" s="108" t="str">
        <f t="shared" si="10"/>
        <v>324320</v>
      </c>
      <c r="G658" s="232">
        <v>300</v>
      </c>
      <c r="H658" s="232">
        <v>324</v>
      </c>
      <c r="I658" s="232">
        <v>320</v>
      </c>
      <c r="J658" s="232">
        <v>986</v>
      </c>
      <c r="K658" s="235">
        <v>457</v>
      </c>
      <c r="L658" s="458">
        <v>750</v>
      </c>
      <c r="M658" s="458">
        <v>900</v>
      </c>
      <c r="N658" s="458">
        <v>1500</v>
      </c>
      <c r="T658" s="115"/>
      <c r="V658" s="124"/>
      <c r="W658" s="124"/>
      <c r="X658" s="124"/>
      <c r="Y658" s="124"/>
      <c r="Z658" s="125"/>
      <c r="AA658" s="125"/>
    </row>
    <row r="659" spans="2:27" s="114" customFormat="1" hidden="1" x14ac:dyDescent="0.2">
      <c r="B659" s="117"/>
      <c r="C659" s="120"/>
      <c r="F659" s="108" t="str">
        <f t="shared" si="10"/>
        <v>356320</v>
      </c>
      <c r="G659" s="232">
        <v>350</v>
      </c>
      <c r="H659" s="232">
        <v>356</v>
      </c>
      <c r="I659" s="232">
        <v>320</v>
      </c>
      <c r="J659" s="232">
        <v>1012</v>
      </c>
      <c r="K659" s="235">
        <v>533</v>
      </c>
      <c r="L659" s="458">
        <v>875</v>
      </c>
      <c r="M659" s="458">
        <v>1050</v>
      </c>
      <c r="N659" s="458">
        <v>1750</v>
      </c>
      <c r="T659" s="115"/>
      <c r="V659" s="124"/>
      <c r="W659" s="124"/>
      <c r="X659" s="124"/>
      <c r="Y659" s="124"/>
      <c r="Z659" s="125"/>
      <c r="AA659" s="125"/>
    </row>
    <row r="660" spans="2:27" s="114" customFormat="1" hidden="1" x14ac:dyDescent="0.2">
      <c r="B660" s="117"/>
      <c r="C660" s="120"/>
      <c r="F660" s="108" t="str">
        <f t="shared" si="10"/>
        <v>371320</v>
      </c>
      <c r="G660" s="232">
        <v>350</v>
      </c>
      <c r="H660" s="232">
        <v>371</v>
      </c>
      <c r="I660" s="232">
        <v>320</v>
      </c>
      <c r="J660" s="232">
        <v>1031</v>
      </c>
      <c r="K660" s="235">
        <v>533</v>
      </c>
      <c r="L660" s="458">
        <v>875</v>
      </c>
      <c r="M660" s="458">
        <v>1050</v>
      </c>
      <c r="N660" s="458">
        <v>1750</v>
      </c>
      <c r="T660" s="115"/>
      <c r="V660" s="124"/>
      <c r="W660" s="124"/>
      <c r="X660" s="124"/>
      <c r="Y660" s="124"/>
      <c r="Z660" s="125"/>
      <c r="AA660" s="125"/>
    </row>
    <row r="661" spans="2:27" s="114" customFormat="1" hidden="1" x14ac:dyDescent="0.2">
      <c r="B661" s="117"/>
      <c r="C661" s="120"/>
      <c r="F661" s="108" t="str">
        <f t="shared" si="10"/>
        <v>406320</v>
      </c>
      <c r="G661" s="232">
        <v>400</v>
      </c>
      <c r="H661" s="232">
        <v>406</v>
      </c>
      <c r="I661" s="232">
        <v>320</v>
      </c>
      <c r="J661" s="232">
        <v>1072</v>
      </c>
      <c r="K661" s="235">
        <v>610</v>
      </c>
      <c r="L661" s="458">
        <v>1000</v>
      </c>
      <c r="M661" s="458">
        <v>1200</v>
      </c>
      <c r="N661" s="458">
        <v>2000</v>
      </c>
      <c r="T661" s="115"/>
      <c r="V661" s="124"/>
      <c r="W661" s="124"/>
      <c r="X661" s="124"/>
      <c r="Y661" s="124"/>
      <c r="Z661" s="125"/>
      <c r="AA661" s="125"/>
    </row>
    <row r="662" spans="2:27" s="114" customFormat="1" hidden="1" x14ac:dyDescent="0.2">
      <c r="B662" s="117"/>
      <c r="C662" s="120"/>
      <c r="F662" s="108" t="str">
        <f t="shared" si="10"/>
        <v>426320</v>
      </c>
      <c r="G662" s="232">
        <v>400</v>
      </c>
      <c r="H662" s="232">
        <v>426</v>
      </c>
      <c r="I662" s="232">
        <v>320</v>
      </c>
      <c r="J662" s="232">
        <v>1092</v>
      </c>
      <c r="K662" s="235">
        <v>610</v>
      </c>
      <c r="L662" s="458">
        <v>1000</v>
      </c>
      <c r="M662" s="458">
        <v>1200</v>
      </c>
      <c r="N662" s="458">
        <v>2000</v>
      </c>
      <c r="T662" s="115"/>
      <c r="V662" s="124"/>
      <c r="W662" s="124"/>
      <c r="X662" s="124"/>
      <c r="Y662" s="124"/>
      <c r="Z662" s="125"/>
      <c r="AA662" s="125"/>
    </row>
    <row r="663" spans="2:27" s="114" customFormat="1" hidden="1" x14ac:dyDescent="0.2">
      <c r="B663" s="117"/>
      <c r="C663" s="120"/>
      <c r="F663" s="108" t="str">
        <f t="shared" si="10"/>
        <v>508320</v>
      </c>
      <c r="G663" s="232">
        <v>500</v>
      </c>
      <c r="H663" s="232">
        <v>508</v>
      </c>
      <c r="I663" s="232">
        <v>320</v>
      </c>
      <c r="J663" s="232">
        <v>1172</v>
      </c>
      <c r="K663" s="235">
        <v>762</v>
      </c>
      <c r="L663" s="458">
        <v>1250</v>
      </c>
      <c r="M663" s="458">
        <v>1500</v>
      </c>
      <c r="N663" s="458">
        <v>2500</v>
      </c>
      <c r="T663" s="115"/>
      <c r="V663" s="124"/>
      <c r="W663" s="124"/>
      <c r="X663" s="124"/>
      <c r="Y663" s="124"/>
      <c r="Z663" s="125"/>
      <c r="AA663" s="125"/>
    </row>
    <row r="664" spans="2:27" s="114" customFormat="1" hidden="1" x14ac:dyDescent="0.2">
      <c r="B664" s="117"/>
      <c r="C664" s="120"/>
      <c r="F664" s="108" t="str">
        <f t="shared" si="10"/>
        <v>533320</v>
      </c>
      <c r="G664" s="232">
        <v>500</v>
      </c>
      <c r="H664" s="232">
        <v>533</v>
      </c>
      <c r="I664" s="232">
        <v>320</v>
      </c>
      <c r="J664" s="232">
        <v>1192</v>
      </c>
      <c r="K664" s="235">
        <v>762</v>
      </c>
      <c r="L664" s="458">
        <v>1250</v>
      </c>
      <c r="M664" s="458">
        <v>1500</v>
      </c>
      <c r="N664" s="458">
        <v>2500</v>
      </c>
      <c r="T664" s="115"/>
      <c r="V664" s="124"/>
      <c r="W664" s="124"/>
      <c r="X664" s="124"/>
      <c r="Y664" s="124"/>
      <c r="Z664" s="125"/>
      <c r="AA664" s="125"/>
    </row>
    <row r="665" spans="2:27" s="114" customFormat="1" hidden="1" x14ac:dyDescent="0.2">
      <c r="B665" s="117"/>
      <c r="C665" s="120"/>
      <c r="F665" s="108" t="str">
        <f t="shared" si="10"/>
        <v>612320</v>
      </c>
      <c r="G665" s="232">
        <v>600</v>
      </c>
      <c r="H665" s="232">
        <v>612</v>
      </c>
      <c r="I665" s="232">
        <v>320</v>
      </c>
      <c r="J665" s="232">
        <v>1277</v>
      </c>
      <c r="K665" s="235">
        <v>914</v>
      </c>
      <c r="L665" s="458">
        <v>1500</v>
      </c>
      <c r="M665" s="458">
        <v>1800</v>
      </c>
      <c r="N665" s="458">
        <v>3000</v>
      </c>
      <c r="T665" s="115"/>
      <c r="V665" s="124"/>
      <c r="W665" s="124"/>
      <c r="X665" s="124"/>
      <c r="Y665" s="124"/>
      <c r="Z665" s="125"/>
      <c r="AA665" s="125"/>
    </row>
    <row r="666" spans="2:27" s="114" customFormat="1" hidden="1" x14ac:dyDescent="0.2">
      <c r="B666" s="117"/>
      <c r="C666" s="120"/>
      <c r="F666" s="108" t="str">
        <f t="shared" si="10"/>
        <v>630320</v>
      </c>
      <c r="G666" s="232">
        <v>600</v>
      </c>
      <c r="H666" s="232">
        <v>630</v>
      </c>
      <c r="I666" s="232">
        <v>320</v>
      </c>
      <c r="J666" s="232">
        <v>1292</v>
      </c>
      <c r="K666" s="235">
        <v>914</v>
      </c>
      <c r="L666" s="458">
        <v>1500</v>
      </c>
      <c r="M666" s="458">
        <v>1800</v>
      </c>
      <c r="N666" s="458">
        <v>3000</v>
      </c>
      <c r="T666" s="115"/>
      <c r="V666" s="124"/>
      <c r="W666" s="124"/>
      <c r="X666" s="124"/>
      <c r="Y666" s="124"/>
      <c r="Z666" s="125"/>
      <c r="AA666" s="125"/>
    </row>
    <row r="667" spans="2:27" s="114" customFormat="1" hidden="1" x14ac:dyDescent="0.2">
      <c r="B667" s="117"/>
      <c r="C667" s="120"/>
      <c r="F667" s="108" t="str">
        <f t="shared" si="10"/>
        <v>714320</v>
      </c>
      <c r="G667" s="232">
        <v>700</v>
      </c>
      <c r="H667" s="232">
        <v>714</v>
      </c>
      <c r="I667" s="232">
        <v>320</v>
      </c>
      <c r="J667" s="232">
        <v>1374</v>
      </c>
      <c r="K667" s="235">
        <v>1070</v>
      </c>
      <c r="L667" s="458">
        <v>1750</v>
      </c>
      <c r="M667" s="458">
        <v>2100</v>
      </c>
      <c r="N667" s="458">
        <v>3500</v>
      </c>
      <c r="T667" s="115"/>
      <c r="V667" s="124"/>
      <c r="W667" s="124"/>
      <c r="X667" s="124"/>
      <c r="Y667" s="124"/>
      <c r="Z667" s="125"/>
      <c r="AA667" s="125"/>
    </row>
    <row r="668" spans="2:27" s="114" customFormat="1" hidden="1" x14ac:dyDescent="0.2">
      <c r="B668" s="117"/>
      <c r="C668" s="120"/>
      <c r="F668" s="108" t="str">
        <f t="shared" si="10"/>
        <v>813320</v>
      </c>
      <c r="G668" s="232">
        <v>800</v>
      </c>
      <c r="H668" s="232">
        <v>813</v>
      </c>
      <c r="I668" s="232">
        <v>320</v>
      </c>
      <c r="J668" s="232">
        <v>1472</v>
      </c>
      <c r="K668" s="235">
        <v>1220</v>
      </c>
      <c r="L668" s="458">
        <v>2000</v>
      </c>
      <c r="M668" s="458">
        <v>2400</v>
      </c>
      <c r="N668" s="458">
        <v>4000</v>
      </c>
      <c r="T668" s="115"/>
      <c r="V668" s="124"/>
      <c r="W668" s="124"/>
      <c r="X668" s="124"/>
      <c r="Y668" s="124"/>
      <c r="Z668" s="125"/>
      <c r="AA668" s="125"/>
    </row>
    <row r="669" spans="2:27" s="114" customFormat="1" hidden="1" x14ac:dyDescent="0.2">
      <c r="B669" s="117"/>
      <c r="C669" s="120"/>
      <c r="F669" s="108" t="str">
        <f t="shared" si="10"/>
        <v>914320</v>
      </c>
      <c r="G669" s="232">
        <v>900</v>
      </c>
      <c r="H669" s="232">
        <v>914</v>
      </c>
      <c r="I669" s="232">
        <v>320</v>
      </c>
      <c r="J669" s="232">
        <v>1574</v>
      </c>
      <c r="K669" s="235">
        <v>1370</v>
      </c>
      <c r="L669" s="458">
        <v>2250</v>
      </c>
      <c r="M669" s="458">
        <v>2700</v>
      </c>
      <c r="N669" s="458">
        <v>4500</v>
      </c>
      <c r="T669" s="115"/>
      <c r="V669" s="124"/>
      <c r="W669" s="124"/>
      <c r="X669" s="124"/>
      <c r="Y669" s="124"/>
      <c r="Z669" s="125"/>
      <c r="AA669" s="125"/>
    </row>
    <row r="670" spans="2:27" s="114" customFormat="1" hidden="1" x14ac:dyDescent="0.2">
      <c r="B670" s="117"/>
      <c r="C670" s="120"/>
      <c r="F670" s="108" t="str">
        <f t="shared" si="10"/>
        <v>1016320</v>
      </c>
      <c r="G670" s="232">
        <v>1000</v>
      </c>
      <c r="H670" s="232">
        <v>1016</v>
      </c>
      <c r="I670" s="232">
        <v>320</v>
      </c>
      <c r="J670" s="232">
        <v>1676</v>
      </c>
      <c r="K670" s="235">
        <v>1525</v>
      </c>
      <c r="L670" s="458">
        <v>2500</v>
      </c>
      <c r="M670" s="458">
        <v>3000</v>
      </c>
      <c r="N670" s="458">
        <v>5000</v>
      </c>
      <c r="T670" s="115"/>
      <c r="V670" s="124"/>
      <c r="W670" s="124"/>
      <c r="X670" s="124"/>
      <c r="Y670" s="124"/>
      <c r="Z670" s="125"/>
      <c r="AA670" s="125"/>
    </row>
    <row r="671" spans="2:27" s="114" customFormat="1" hidden="1" x14ac:dyDescent="0.2">
      <c r="B671" s="117"/>
      <c r="C671" s="120"/>
      <c r="F671" s="115"/>
      <c r="G671" s="124"/>
      <c r="H671" s="124"/>
      <c r="I671" s="124"/>
      <c r="J671" s="124"/>
      <c r="K671" s="124"/>
      <c r="L671" s="125"/>
      <c r="M671" s="125"/>
      <c r="N671" s="125"/>
      <c r="O671" s="125"/>
      <c r="T671" s="115"/>
      <c r="V671" s="124"/>
      <c r="W671" s="124"/>
      <c r="X671" s="124"/>
      <c r="Y671" s="124"/>
      <c r="Z671" s="125"/>
      <c r="AA671" s="125"/>
    </row>
    <row r="672" spans="2:27" s="114" customFormat="1" hidden="1" x14ac:dyDescent="0.2">
      <c r="B672" s="117"/>
      <c r="C672" s="120"/>
      <c r="F672" s="115"/>
      <c r="G672" s="124"/>
      <c r="H672" s="124"/>
      <c r="I672" s="124"/>
      <c r="J672" s="124"/>
      <c r="K672" s="124"/>
      <c r="L672" s="125"/>
      <c r="M672" s="125"/>
      <c r="N672" s="125"/>
      <c r="O672" s="125"/>
      <c r="T672" s="115"/>
      <c r="V672" s="124"/>
      <c r="W672" s="124"/>
      <c r="X672" s="124"/>
      <c r="Y672" s="124"/>
      <c r="Z672" s="125"/>
      <c r="AA672" s="125"/>
    </row>
    <row r="673" spans="1:40" s="114" customFormat="1" hidden="1" x14ac:dyDescent="0.2">
      <c r="B673" s="117"/>
      <c r="C673" s="120"/>
      <c r="F673" s="115"/>
      <c r="G673" s="124"/>
      <c r="H673" s="124"/>
      <c r="I673" s="124"/>
      <c r="J673" s="124"/>
      <c r="K673" s="124"/>
      <c r="L673" s="125"/>
      <c r="M673" s="125"/>
      <c r="N673" s="125"/>
      <c r="O673" s="125"/>
      <c r="T673" s="115"/>
      <c r="V673" s="124"/>
      <c r="W673" s="124"/>
      <c r="X673" s="124"/>
      <c r="Y673" s="124"/>
      <c r="Z673" s="125"/>
      <c r="AA673" s="125"/>
    </row>
    <row r="674" spans="1:40" s="114" customFormat="1" hidden="1" x14ac:dyDescent="0.2">
      <c r="B674" s="117"/>
      <c r="C674" s="120"/>
      <c r="F674" s="115"/>
      <c r="G674" s="124"/>
      <c r="H674" s="124"/>
      <c r="I674" s="124"/>
      <c r="J674" s="124"/>
      <c r="K674" s="124"/>
      <c r="L674" s="125"/>
      <c r="M674" s="125"/>
      <c r="N674" s="125"/>
      <c r="O674" s="125"/>
      <c r="T674" s="115"/>
      <c r="V674" s="124"/>
      <c r="W674" s="124"/>
      <c r="X674" s="124"/>
      <c r="Y674" s="124"/>
      <c r="Z674" s="125"/>
      <c r="AA674" s="125"/>
    </row>
    <row r="675" spans="1:40" s="114" customFormat="1" hidden="1" x14ac:dyDescent="0.2">
      <c r="T675" s="115"/>
    </row>
    <row r="676" spans="1:40" s="114" customFormat="1" hidden="1" x14ac:dyDescent="0.2">
      <c r="D676" s="114" t="s">
        <v>130</v>
      </c>
      <c r="E676" s="114" t="s">
        <v>131</v>
      </c>
      <c r="G676" s="114" t="s">
        <v>143</v>
      </c>
      <c r="H676" s="126" t="s">
        <v>144</v>
      </c>
      <c r="T676" s="115"/>
    </row>
    <row r="677" spans="1:40" s="114" customFormat="1" ht="27.75" hidden="1" customHeight="1" x14ac:dyDescent="0.2">
      <c r="D677" s="114" t="s">
        <v>137</v>
      </c>
      <c r="E677" s="114" t="s">
        <v>138</v>
      </c>
      <c r="G677" s="114" t="s">
        <v>0</v>
      </c>
      <c r="H677" s="126" t="s">
        <v>148</v>
      </c>
      <c r="J677" s="126"/>
      <c r="K677" s="127"/>
      <c r="L677" s="128">
        <v>620391</v>
      </c>
      <c r="M677" s="128" t="s">
        <v>133</v>
      </c>
      <c r="N677" s="128">
        <v>6</v>
      </c>
      <c r="O677" s="128"/>
      <c r="T677" s="115"/>
    </row>
    <row r="678" spans="1:40" s="114" customFormat="1" ht="27.75" hidden="1" customHeight="1" x14ac:dyDescent="0.2">
      <c r="D678" s="114" t="s">
        <v>141</v>
      </c>
      <c r="E678" s="114" t="s">
        <v>142</v>
      </c>
      <c r="G678" s="114" t="s">
        <v>132</v>
      </c>
      <c r="H678" s="126" t="s">
        <v>132</v>
      </c>
      <c r="J678" s="126"/>
      <c r="K678" s="127"/>
      <c r="L678" s="129">
        <v>100071</v>
      </c>
      <c r="M678" s="114" t="s">
        <v>136</v>
      </c>
      <c r="N678" s="129">
        <v>7</v>
      </c>
      <c r="O678" s="130"/>
      <c r="T678" s="115"/>
    </row>
    <row r="679" spans="1:40" s="114" customFormat="1" ht="27.75" hidden="1" customHeight="1" x14ac:dyDescent="0.2">
      <c r="D679" s="114" t="s">
        <v>146</v>
      </c>
      <c r="E679" s="114" t="s">
        <v>147</v>
      </c>
      <c r="G679" s="114" t="s">
        <v>139</v>
      </c>
      <c r="H679" s="126" t="s">
        <v>139</v>
      </c>
      <c r="I679" s="127"/>
      <c r="J679" s="127"/>
      <c r="K679" s="127"/>
      <c r="L679" s="131"/>
      <c r="M679" s="129" t="s">
        <v>140</v>
      </c>
      <c r="N679" s="129">
        <v>8</v>
      </c>
      <c r="O679" s="130"/>
      <c r="T679" s="115"/>
    </row>
    <row r="680" spans="1:40" s="114" customFormat="1" ht="27.75" hidden="1" customHeight="1" x14ac:dyDescent="0.2">
      <c r="D680" s="114" t="s">
        <v>134</v>
      </c>
      <c r="E680" s="114" t="s">
        <v>135</v>
      </c>
      <c r="G680" s="114" t="s">
        <v>229</v>
      </c>
      <c r="H680" s="126" t="s">
        <v>230</v>
      </c>
      <c r="I680" s="127"/>
      <c r="J680" s="127"/>
      <c r="K680" s="127"/>
      <c r="L680" s="131"/>
      <c r="M680" s="131" t="s">
        <v>145</v>
      </c>
      <c r="N680" s="129">
        <v>9</v>
      </c>
      <c r="O680" s="130"/>
      <c r="T680" s="115"/>
    </row>
    <row r="681" spans="1:40" s="114" customFormat="1" ht="27.75" hidden="1" customHeight="1" x14ac:dyDescent="0.2">
      <c r="D681" s="114" t="s">
        <v>149</v>
      </c>
      <c r="E681" s="114" t="s">
        <v>150</v>
      </c>
      <c r="G681" s="114" t="s">
        <v>151</v>
      </c>
      <c r="H681" s="114" t="s">
        <v>152</v>
      </c>
      <c r="I681" s="127"/>
      <c r="J681" s="127"/>
      <c r="K681" s="127"/>
      <c r="L681" s="131"/>
      <c r="M681" s="131" t="s">
        <v>129</v>
      </c>
      <c r="N681" s="131"/>
      <c r="O681" s="130"/>
      <c r="T681" s="115"/>
    </row>
    <row r="682" spans="1:40" s="114" customFormat="1" ht="27.75" hidden="1" customHeight="1" x14ac:dyDescent="0.2">
      <c r="D682" s="114" t="s">
        <v>153</v>
      </c>
      <c r="E682" s="114" t="s">
        <v>154</v>
      </c>
      <c r="G682" s="114" t="s">
        <v>2</v>
      </c>
      <c r="H682" s="114" t="s">
        <v>155</v>
      </c>
      <c r="I682" s="127"/>
      <c r="J682" s="127"/>
      <c r="K682" s="127"/>
      <c r="L682" s="131" t="str">
        <f>IF(OR(C688="ELBOW",C688="ELBOW90",C688="ELBOW45"),"anna astemäärä","")</f>
        <v>anna astemäärä</v>
      </c>
      <c r="M682" s="131"/>
      <c r="N682" s="131"/>
      <c r="O682" s="130" t="str">
        <f>IF(OR(C688="T",C688="REDUCER",C688="EREDUCER"),"anna putkikoko","")</f>
        <v/>
      </c>
      <c r="T682" s="115"/>
    </row>
    <row r="683" spans="1:40" s="114" customFormat="1" ht="27.75" hidden="1" customHeight="1" x14ac:dyDescent="0.2">
      <c r="D683" s="114" t="s">
        <v>156</v>
      </c>
      <c r="E683" s="114" t="s">
        <v>157</v>
      </c>
      <c r="G683" s="114" t="s">
        <v>1</v>
      </c>
      <c r="H683" s="114" t="s">
        <v>62</v>
      </c>
      <c r="I683" s="127"/>
      <c r="J683" s="127"/>
      <c r="K683" s="127"/>
      <c r="L683" s="497"/>
      <c r="M683" s="497"/>
      <c r="N683" s="497"/>
      <c r="O683" s="497"/>
      <c r="T683" s="115"/>
    </row>
    <row r="684" spans="1:40" s="114" customFormat="1" ht="27.75" hidden="1" customHeight="1" x14ac:dyDescent="0.2">
      <c r="D684" s="114" t="s">
        <v>177</v>
      </c>
      <c r="E684" s="114" t="s">
        <v>176</v>
      </c>
      <c r="G684" s="114" t="s">
        <v>231</v>
      </c>
      <c r="H684" s="114" t="s">
        <v>232</v>
      </c>
      <c r="I684" s="127"/>
      <c r="J684" s="127"/>
      <c r="K684" s="127"/>
      <c r="L684" s="132"/>
      <c r="M684" s="132"/>
      <c r="N684" s="132"/>
      <c r="O684" s="132"/>
      <c r="T684" s="115"/>
    </row>
    <row r="685" spans="1:40" s="114" customFormat="1" ht="27.75" hidden="1" customHeight="1" thickBot="1" x14ac:dyDescent="0.25">
      <c r="I685" s="127"/>
      <c r="J685" s="127"/>
      <c r="K685" s="127"/>
      <c r="L685" s="132"/>
      <c r="M685" s="132"/>
      <c r="N685" s="132"/>
      <c r="O685" s="132"/>
      <c r="T685" s="115"/>
    </row>
    <row r="686" spans="1:40" ht="92.25" customHeight="1" thickBot="1" x14ac:dyDescent="0.3">
      <c r="C686" s="133"/>
      <c r="D686" s="133"/>
      <c r="E686" s="133"/>
      <c r="F686" s="134"/>
      <c r="G686" s="135" t="s">
        <v>158</v>
      </c>
      <c r="H686" s="135"/>
      <c r="I686" s="136"/>
      <c r="J686" s="136"/>
      <c r="K686" s="136"/>
      <c r="L686" s="498" t="s">
        <v>159</v>
      </c>
      <c r="M686" s="498"/>
      <c r="N686" s="498"/>
      <c r="O686" s="498"/>
      <c r="P686" s="137"/>
      <c r="Q686" s="137"/>
      <c r="R686" s="138"/>
      <c r="S686" s="138"/>
      <c r="T686"/>
    </row>
    <row r="687" spans="1:40" s="148" customFormat="1" ht="97.5" customHeight="1" thickBot="1" x14ac:dyDescent="0.3">
      <c r="A687" s="140"/>
      <c r="B687" s="140"/>
      <c r="C687" s="141" t="s">
        <v>160</v>
      </c>
      <c r="D687" s="141" t="s">
        <v>161</v>
      </c>
      <c r="E687" s="142" t="s">
        <v>162</v>
      </c>
      <c r="F687" s="143" t="s">
        <v>160</v>
      </c>
      <c r="G687" s="144" t="s">
        <v>163</v>
      </c>
      <c r="H687" s="144" t="s">
        <v>164</v>
      </c>
      <c r="I687" s="144" t="s">
        <v>165</v>
      </c>
      <c r="J687" s="144" t="s">
        <v>166</v>
      </c>
      <c r="K687" s="144" t="s">
        <v>167</v>
      </c>
      <c r="L687" s="144" t="s">
        <v>168</v>
      </c>
      <c r="M687" s="144" t="s">
        <v>169</v>
      </c>
      <c r="N687" s="144" t="s">
        <v>170</v>
      </c>
      <c r="O687" s="144" t="s">
        <v>171</v>
      </c>
      <c r="P687" s="144" t="s">
        <v>172</v>
      </c>
      <c r="Q687" s="145" t="s">
        <v>173</v>
      </c>
      <c r="R687" s="146" t="s">
        <v>174</v>
      </c>
      <c r="S687" s="147" t="s">
        <v>175</v>
      </c>
    </row>
    <row r="688" spans="1:40" ht="13.5" thickBot="1" x14ac:dyDescent="0.25">
      <c r="A688" s="114" t="str">
        <f>CONCATENATE(I688,J688)</f>
        <v>1840</v>
      </c>
      <c r="B688" s="114" t="str">
        <f>IF(OR(O688="",O688="anna putkikoko"),"",CONCATENATE(O688,P688))</f>
        <v/>
      </c>
      <c r="C688" s="149" t="str">
        <f t="shared" ref="C688:C719" si="11">IF(F688="","",VLOOKUP(F688,$D$676:$E$684,2,FALSE))</f>
        <v>ELBOW90</v>
      </c>
      <c r="D688" s="150" t="str">
        <f>VLOOKUP(G688,$G$676:$H$684,2,FALSE)</f>
        <v>AL</v>
      </c>
      <c r="E688" s="150" t="e">
        <f>VLOOKUP(M688,$M$677:$N$681,2,FALSE)</f>
        <v>#N/A</v>
      </c>
      <c r="F688" s="151" t="s">
        <v>137</v>
      </c>
      <c r="G688" s="152" t="s">
        <v>0</v>
      </c>
      <c r="H688" s="152" t="str">
        <f>IF(G688="","",IF(OR(G688="PVC",G688="Pural",G688="PVDF"),"anna väri","---"))</f>
        <v>---</v>
      </c>
      <c r="I688" s="86">
        <v>18</v>
      </c>
      <c r="J688" s="86">
        <v>40</v>
      </c>
      <c r="K688" s="86">
        <f>IF(OR(I688="",J688=""),"",VLOOKUP(A688,$F$2:$N$670,5,FALSE))</f>
        <v>106</v>
      </c>
      <c r="L688" s="86">
        <f>IF(C688="ELBOW","anna astemäärä",IF(C688="ELBOW90",90,IF(C688="ELBOW45",45,"")))</f>
        <v>90</v>
      </c>
      <c r="M688" s="86" t="str">
        <f>IF(L688="","","anna säde")</f>
        <v>anna säde</v>
      </c>
      <c r="N688" s="69" t="str">
        <f>IFERROR(VLOOKUP(A688,$F$2:$N$670,E688,FALSE),"")</f>
        <v/>
      </c>
      <c r="O688" s="86" t="str">
        <f>IF(OR(C688="T",C688="REDUCER",C688="EREDUCER",C688="#PUUTTUU!"),"anna putkikoko","")</f>
        <v/>
      </c>
      <c r="P688" s="86" t="str">
        <f>IF(OR(C688="T",C688="REDUCER",C688="EREDUCER",C688="#PUUTTUU!"),"anna eristys","")</f>
        <v/>
      </c>
      <c r="Q688" s="153" t="str">
        <f>IF(OR(O688="",P688="",P688="anna eristys"),"",VLOOKUP(B688,$F$2:$N$670,5,FALSE))</f>
        <v/>
      </c>
      <c r="R688" s="154"/>
      <c r="S688" s="155"/>
      <c r="T688" s="156"/>
      <c r="U688" s="157"/>
      <c r="V688" s="157"/>
      <c r="W688" s="157"/>
      <c r="X688" s="157"/>
      <c r="Y688" s="157"/>
      <c r="Z688" s="157"/>
      <c r="AA688" s="157"/>
      <c r="AB688" s="157"/>
      <c r="AC688" s="157"/>
      <c r="AD688" s="157"/>
      <c r="AE688" s="157"/>
      <c r="AF688" s="157"/>
      <c r="AG688" s="157"/>
      <c r="AH688" s="157"/>
      <c r="AI688" s="157"/>
      <c r="AJ688" s="157"/>
      <c r="AK688" s="157"/>
      <c r="AL688" s="157"/>
      <c r="AM688" s="157"/>
      <c r="AN688" s="157"/>
    </row>
    <row r="689" spans="1:40" ht="13.5" thickBot="1" x14ac:dyDescent="0.25">
      <c r="A689" s="114" t="str">
        <f t="shared" ref="A689:A752" si="12">CONCATENATE(I689,J689)</f>
        <v>2240</v>
      </c>
      <c r="B689" s="114" t="str">
        <f t="shared" ref="B689:B752" si="13">IF(OR(O689="",O689="anna putkikoko"),"",CONCATENATE(O689,P689))</f>
        <v/>
      </c>
      <c r="C689" s="149" t="str">
        <f t="shared" si="11"/>
        <v>EREDUCER</v>
      </c>
      <c r="D689" s="150" t="str">
        <f t="shared" ref="D689:D752" si="14">VLOOKUP(G689,$G$676:$H$684,2,FALSE)</f>
        <v>AL</v>
      </c>
      <c r="E689" s="150" t="e">
        <f t="shared" ref="E689:E752" si="15">VLOOKUP(M689,$M$677:$N$681,2,FALSE)</f>
        <v>#N/A</v>
      </c>
      <c r="F689" s="151" t="s">
        <v>153</v>
      </c>
      <c r="G689" s="152" t="s">
        <v>0</v>
      </c>
      <c r="H689" s="152" t="str">
        <f t="shared" ref="H689:H752" si="16">IF(G689="","",IF(OR(G689="PVC",G689="Pural",G689="PVDF"),"anna väri","---"))</f>
        <v>---</v>
      </c>
      <c r="I689" s="86">
        <v>22</v>
      </c>
      <c r="J689" s="86">
        <v>40</v>
      </c>
      <c r="K689" s="86">
        <f t="shared" ref="K689:K751" si="17">IF(OR(I689="",J689=""),"",VLOOKUP(A689,$F$2:$N$670,5,FALSE))</f>
        <v>115</v>
      </c>
      <c r="L689" s="86" t="str">
        <f t="shared" ref="L689:L751" si="18">IF(C689="ELBOW","anna astemäärä",IF(C689="ELBOW90",90,IF(C689="ELBOW45",45,"")))</f>
        <v/>
      </c>
      <c r="M689" s="86" t="str">
        <f t="shared" ref="M689:M751" si="19">IF(L689="","","anna säde")</f>
        <v/>
      </c>
      <c r="N689" s="69" t="str">
        <f t="shared" ref="N689:N751" si="20">IFERROR(VLOOKUP(A689,$F$2:$N$670,E689,FALSE),"")</f>
        <v/>
      </c>
      <c r="O689" s="86" t="str">
        <f t="shared" ref="O689:O751" si="21">IF(OR(C689="T",C689="REDUCER",C689="EREDUCER",C689="#PUUTTUU!"),"anna putkikoko","")</f>
        <v>anna putkikoko</v>
      </c>
      <c r="P689" s="86" t="str">
        <f t="shared" ref="P689:P751" si="22">IF(OR(C689="T",C689="REDUCER",C689="EREDUCER",C689="#PUUTTUU!"),"anna eristys","")</f>
        <v>anna eristys</v>
      </c>
      <c r="Q689" s="153" t="str">
        <f t="shared" ref="Q689:Q751" si="23">IF(OR(O689="",P689="",P689="anna eristys"),"",VLOOKUP(B689,$F$2:$N$670,5,FALSE))</f>
        <v/>
      </c>
      <c r="R689" s="154"/>
      <c r="S689" s="155"/>
      <c r="T689" s="156"/>
      <c r="U689" s="157"/>
      <c r="V689" s="157"/>
      <c r="W689" s="157"/>
      <c r="X689" s="157"/>
      <c r="Y689" s="157"/>
      <c r="Z689" s="157"/>
      <c r="AA689" s="157"/>
      <c r="AB689" s="157"/>
      <c r="AC689" s="157"/>
      <c r="AD689" s="157"/>
      <c r="AE689" s="157"/>
      <c r="AF689" s="157"/>
      <c r="AG689" s="157"/>
      <c r="AH689" s="157"/>
      <c r="AI689" s="157"/>
      <c r="AJ689" s="157"/>
      <c r="AK689" s="157"/>
      <c r="AL689" s="157"/>
      <c r="AM689" s="157"/>
      <c r="AN689" s="157"/>
    </row>
    <row r="690" spans="1:40" ht="13.5" thickBot="1" x14ac:dyDescent="0.25">
      <c r="A690" s="114" t="str">
        <f t="shared" si="12"/>
        <v/>
      </c>
      <c r="B690" s="114" t="str">
        <f t="shared" si="13"/>
        <v/>
      </c>
      <c r="C690" s="149" t="str">
        <f t="shared" si="11"/>
        <v/>
      </c>
      <c r="D690" s="150" t="e">
        <f t="shared" si="14"/>
        <v>#N/A</v>
      </c>
      <c r="E690" s="150" t="e">
        <f t="shared" si="15"/>
        <v>#N/A</v>
      </c>
      <c r="F690" s="151"/>
      <c r="G690" s="152"/>
      <c r="H690" s="152" t="str">
        <f t="shared" si="16"/>
        <v/>
      </c>
      <c r="I690" s="86"/>
      <c r="J690" s="86"/>
      <c r="K690" s="86" t="str">
        <f t="shared" si="17"/>
        <v/>
      </c>
      <c r="L690" s="86" t="str">
        <f t="shared" si="18"/>
        <v/>
      </c>
      <c r="M690" s="86" t="str">
        <f t="shared" si="19"/>
        <v/>
      </c>
      <c r="N690" s="69" t="str">
        <f t="shared" si="20"/>
        <v/>
      </c>
      <c r="O690" s="86" t="str">
        <f t="shared" si="21"/>
        <v/>
      </c>
      <c r="P690" s="86" t="str">
        <f t="shared" si="22"/>
        <v/>
      </c>
      <c r="Q690" s="153" t="str">
        <f t="shared" si="23"/>
        <v/>
      </c>
      <c r="R690" s="154"/>
      <c r="S690" s="155"/>
      <c r="T690" s="156"/>
      <c r="U690" s="157"/>
      <c r="V690" s="157"/>
      <c r="W690" s="157"/>
      <c r="X690" s="157"/>
      <c r="Y690" s="157"/>
      <c r="Z690" s="157"/>
      <c r="AA690" s="157"/>
      <c r="AB690" s="157"/>
      <c r="AC690" s="157"/>
      <c r="AD690" s="157"/>
      <c r="AE690" s="157"/>
      <c r="AF690" s="157"/>
      <c r="AG690" s="157"/>
      <c r="AH690" s="157"/>
      <c r="AI690" s="157"/>
      <c r="AJ690" s="157"/>
      <c r="AK690" s="157"/>
      <c r="AL690" s="157"/>
      <c r="AM690" s="157"/>
      <c r="AN690" s="157"/>
    </row>
    <row r="691" spans="1:40" ht="13.5" thickBot="1" x14ac:dyDescent="0.25">
      <c r="A691" s="114" t="str">
        <f t="shared" si="12"/>
        <v/>
      </c>
      <c r="B691" s="114" t="str">
        <f t="shared" si="13"/>
        <v/>
      </c>
      <c r="C691" s="149" t="str">
        <f t="shared" si="11"/>
        <v/>
      </c>
      <c r="D691" s="150" t="e">
        <f t="shared" si="14"/>
        <v>#N/A</v>
      </c>
      <c r="E691" s="150" t="e">
        <f t="shared" si="15"/>
        <v>#N/A</v>
      </c>
      <c r="F691" s="151"/>
      <c r="G691" s="152"/>
      <c r="H691" s="152" t="str">
        <f t="shared" si="16"/>
        <v/>
      </c>
      <c r="I691" s="86"/>
      <c r="J691" s="86"/>
      <c r="K691" s="86" t="str">
        <f t="shared" si="17"/>
        <v/>
      </c>
      <c r="L691" s="86" t="str">
        <f t="shared" si="18"/>
        <v/>
      </c>
      <c r="M691" s="86" t="str">
        <f t="shared" si="19"/>
        <v/>
      </c>
      <c r="N691" s="69" t="str">
        <f t="shared" si="20"/>
        <v/>
      </c>
      <c r="O691" s="86" t="str">
        <f t="shared" si="21"/>
        <v/>
      </c>
      <c r="P691" s="86" t="str">
        <f t="shared" si="22"/>
        <v/>
      </c>
      <c r="Q691" s="153" t="str">
        <f t="shared" si="23"/>
        <v/>
      </c>
      <c r="R691" s="154"/>
      <c r="S691" s="155"/>
      <c r="T691" s="156"/>
      <c r="U691" s="157"/>
      <c r="V691" s="157"/>
      <c r="W691" s="157"/>
      <c r="X691" s="157"/>
      <c r="Y691" s="157"/>
      <c r="Z691" s="157"/>
      <c r="AA691" s="157"/>
      <c r="AB691" s="157"/>
      <c r="AC691" s="157"/>
      <c r="AD691" s="157"/>
      <c r="AE691" s="157"/>
      <c r="AF691" s="157"/>
      <c r="AG691" s="157"/>
      <c r="AH691" s="157"/>
      <c r="AI691" s="157"/>
      <c r="AJ691" s="157"/>
      <c r="AK691" s="157"/>
      <c r="AL691" s="157"/>
      <c r="AM691" s="157"/>
      <c r="AN691" s="157"/>
    </row>
    <row r="692" spans="1:40" ht="13.5" thickBot="1" x14ac:dyDescent="0.25">
      <c r="A692" s="114" t="str">
        <f t="shared" si="12"/>
        <v/>
      </c>
      <c r="B692" s="114" t="str">
        <f t="shared" si="13"/>
        <v/>
      </c>
      <c r="C692" s="149" t="str">
        <f t="shared" si="11"/>
        <v/>
      </c>
      <c r="D692" s="150" t="e">
        <f t="shared" si="14"/>
        <v>#N/A</v>
      </c>
      <c r="E692" s="150" t="e">
        <f t="shared" si="15"/>
        <v>#N/A</v>
      </c>
      <c r="F692" s="151"/>
      <c r="G692" s="152"/>
      <c r="H692" s="152" t="str">
        <f t="shared" si="16"/>
        <v/>
      </c>
      <c r="I692" s="86"/>
      <c r="J692" s="86"/>
      <c r="K692" s="86" t="str">
        <f t="shared" si="17"/>
        <v/>
      </c>
      <c r="L692" s="86" t="str">
        <f t="shared" si="18"/>
        <v/>
      </c>
      <c r="M692" s="86" t="str">
        <f t="shared" si="19"/>
        <v/>
      </c>
      <c r="N692" s="69" t="str">
        <f t="shared" si="20"/>
        <v/>
      </c>
      <c r="O692" s="86" t="str">
        <f t="shared" si="21"/>
        <v/>
      </c>
      <c r="P692" s="86" t="str">
        <f t="shared" si="22"/>
        <v/>
      </c>
      <c r="Q692" s="153" t="str">
        <f t="shared" si="23"/>
        <v/>
      </c>
      <c r="R692" s="154"/>
      <c r="S692" s="155"/>
      <c r="T692" s="156"/>
      <c r="U692" s="157"/>
      <c r="V692" s="157"/>
      <c r="W692" s="157"/>
      <c r="X692" s="157"/>
      <c r="Y692" s="157"/>
      <c r="Z692" s="157"/>
      <c r="AA692" s="157"/>
      <c r="AB692" s="157"/>
      <c r="AC692" s="157"/>
      <c r="AD692" s="157"/>
      <c r="AE692" s="157"/>
      <c r="AF692" s="157"/>
      <c r="AG692" s="157"/>
      <c r="AH692" s="157"/>
      <c r="AI692" s="157"/>
      <c r="AJ692" s="157"/>
      <c r="AK692" s="157"/>
      <c r="AL692" s="157"/>
      <c r="AM692" s="157"/>
      <c r="AN692" s="157"/>
    </row>
    <row r="693" spans="1:40" ht="13.5" thickBot="1" x14ac:dyDescent="0.25">
      <c r="A693" s="114" t="str">
        <f t="shared" si="12"/>
        <v/>
      </c>
      <c r="B693" s="114" t="str">
        <f t="shared" si="13"/>
        <v/>
      </c>
      <c r="C693" s="149" t="str">
        <f t="shared" si="11"/>
        <v/>
      </c>
      <c r="D693" s="150" t="e">
        <f t="shared" si="14"/>
        <v>#N/A</v>
      </c>
      <c r="E693" s="150" t="e">
        <f t="shared" si="15"/>
        <v>#N/A</v>
      </c>
      <c r="F693" s="151"/>
      <c r="G693" s="152"/>
      <c r="H693" s="152" t="str">
        <f t="shared" si="16"/>
        <v/>
      </c>
      <c r="I693" s="86"/>
      <c r="J693" s="86"/>
      <c r="K693" s="86" t="str">
        <f t="shared" si="17"/>
        <v/>
      </c>
      <c r="L693" s="86" t="str">
        <f t="shared" si="18"/>
        <v/>
      </c>
      <c r="M693" s="86" t="str">
        <f t="shared" si="19"/>
        <v/>
      </c>
      <c r="N693" s="69" t="str">
        <f t="shared" si="20"/>
        <v/>
      </c>
      <c r="O693" s="86" t="str">
        <f t="shared" si="21"/>
        <v/>
      </c>
      <c r="P693" s="86" t="str">
        <f t="shared" si="22"/>
        <v/>
      </c>
      <c r="Q693" s="153" t="str">
        <f t="shared" si="23"/>
        <v/>
      </c>
      <c r="R693" s="154"/>
      <c r="S693" s="155"/>
      <c r="T693" s="156"/>
      <c r="U693" s="157"/>
      <c r="V693" s="157"/>
      <c r="W693" s="157"/>
      <c r="X693" s="157"/>
      <c r="Y693" s="157"/>
      <c r="Z693" s="157"/>
      <c r="AA693" s="157"/>
      <c r="AB693" s="157"/>
      <c r="AC693" s="157"/>
      <c r="AD693" s="157"/>
      <c r="AE693" s="157"/>
      <c r="AF693" s="157"/>
      <c r="AG693" s="157"/>
      <c r="AH693" s="157"/>
      <c r="AI693" s="157"/>
      <c r="AJ693" s="157"/>
      <c r="AK693" s="157"/>
      <c r="AL693" s="157"/>
      <c r="AM693" s="157"/>
      <c r="AN693" s="157"/>
    </row>
    <row r="694" spans="1:40" ht="13.5" thickBot="1" x14ac:dyDescent="0.25">
      <c r="A694" s="114" t="str">
        <f t="shared" si="12"/>
        <v/>
      </c>
      <c r="B694" s="114" t="str">
        <f t="shared" si="13"/>
        <v/>
      </c>
      <c r="C694" s="149" t="str">
        <f t="shared" si="11"/>
        <v/>
      </c>
      <c r="D694" s="150" t="e">
        <f t="shared" si="14"/>
        <v>#N/A</v>
      </c>
      <c r="E694" s="150" t="e">
        <f t="shared" si="15"/>
        <v>#N/A</v>
      </c>
      <c r="F694" s="151"/>
      <c r="G694" s="152"/>
      <c r="H694" s="152" t="str">
        <f t="shared" si="16"/>
        <v/>
      </c>
      <c r="I694" s="86"/>
      <c r="J694" s="86"/>
      <c r="K694" s="86" t="str">
        <f t="shared" si="17"/>
        <v/>
      </c>
      <c r="L694" s="86" t="str">
        <f t="shared" si="18"/>
        <v/>
      </c>
      <c r="M694" s="86" t="str">
        <f t="shared" si="19"/>
        <v/>
      </c>
      <c r="N694" s="69" t="str">
        <f t="shared" si="20"/>
        <v/>
      </c>
      <c r="O694" s="86" t="str">
        <f t="shared" si="21"/>
        <v/>
      </c>
      <c r="P694" s="86" t="str">
        <f t="shared" si="22"/>
        <v/>
      </c>
      <c r="Q694" s="153" t="str">
        <f t="shared" si="23"/>
        <v/>
      </c>
      <c r="R694" s="154"/>
      <c r="S694" s="155"/>
      <c r="T694" s="156"/>
      <c r="U694" s="157"/>
      <c r="V694" s="157"/>
      <c r="W694" s="157"/>
      <c r="X694" s="157"/>
      <c r="Y694" s="157"/>
      <c r="Z694" s="157"/>
      <c r="AA694" s="157"/>
      <c r="AB694" s="157"/>
      <c r="AC694" s="157"/>
      <c r="AD694" s="157"/>
      <c r="AE694" s="157"/>
      <c r="AF694" s="157"/>
      <c r="AG694" s="157"/>
      <c r="AH694" s="157"/>
      <c r="AI694" s="157"/>
      <c r="AJ694" s="157"/>
      <c r="AK694" s="157"/>
      <c r="AL694" s="157"/>
      <c r="AM694" s="157"/>
      <c r="AN694" s="157"/>
    </row>
    <row r="695" spans="1:40" ht="13.5" thickBot="1" x14ac:dyDescent="0.25">
      <c r="A695" s="114" t="str">
        <f t="shared" si="12"/>
        <v/>
      </c>
      <c r="B695" s="114" t="str">
        <f t="shared" si="13"/>
        <v/>
      </c>
      <c r="C695" s="149" t="str">
        <f t="shared" si="11"/>
        <v/>
      </c>
      <c r="D695" s="150" t="e">
        <f t="shared" si="14"/>
        <v>#N/A</v>
      </c>
      <c r="E695" s="150" t="e">
        <f t="shared" si="15"/>
        <v>#N/A</v>
      </c>
      <c r="F695" s="151"/>
      <c r="G695" s="152"/>
      <c r="H695" s="152" t="str">
        <f t="shared" si="16"/>
        <v/>
      </c>
      <c r="I695" s="86"/>
      <c r="J695" s="86"/>
      <c r="K695" s="86" t="str">
        <f t="shared" si="17"/>
        <v/>
      </c>
      <c r="L695" s="86" t="str">
        <f t="shared" si="18"/>
        <v/>
      </c>
      <c r="M695" s="86" t="str">
        <f t="shared" si="19"/>
        <v/>
      </c>
      <c r="N695" s="69" t="str">
        <f t="shared" si="20"/>
        <v/>
      </c>
      <c r="O695" s="86" t="str">
        <f t="shared" si="21"/>
        <v/>
      </c>
      <c r="P695" s="86" t="str">
        <f t="shared" si="22"/>
        <v/>
      </c>
      <c r="Q695" s="153" t="str">
        <f t="shared" si="23"/>
        <v/>
      </c>
      <c r="R695" s="154"/>
      <c r="S695" s="155"/>
      <c r="T695" s="156"/>
      <c r="U695" s="157"/>
      <c r="V695" s="157"/>
      <c r="W695" s="157"/>
      <c r="X695" s="157"/>
      <c r="Y695" s="157"/>
      <c r="Z695" s="157"/>
      <c r="AA695" s="157"/>
      <c r="AB695" s="157"/>
      <c r="AC695" s="157"/>
      <c r="AD695" s="157"/>
      <c r="AE695" s="157"/>
      <c r="AF695" s="157"/>
      <c r="AG695" s="157"/>
      <c r="AH695" s="157"/>
      <c r="AI695" s="157"/>
      <c r="AJ695" s="157"/>
      <c r="AK695" s="157"/>
      <c r="AL695" s="157"/>
      <c r="AM695" s="157"/>
      <c r="AN695" s="157"/>
    </row>
    <row r="696" spans="1:40" ht="13.5" thickBot="1" x14ac:dyDescent="0.25">
      <c r="A696" s="114" t="str">
        <f t="shared" si="12"/>
        <v/>
      </c>
      <c r="B696" s="114" t="str">
        <f t="shared" si="13"/>
        <v/>
      </c>
      <c r="C696" s="149" t="str">
        <f t="shared" si="11"/>
        <v/>
      </c>
      <c r="D696" s="150" t="e">
        <f t="shared" si="14"/>
        <v>#N/A</v>
      </c>
      <c r="E696" s="150" t="e">
        <f t="shared" si="15"/>
        <v>#N/A</v>
      </c>
      <c r="F696" s="151"/>
      <c r="G696" s="152"/>
      <c r="H696" s="152" t="str">
        <f t="shared" si="16"/>
        <v/>
      </c>
      <c r="I696" s="86"/>
      <c r="J696" s="86"/>
      <c r="K696" s="86" t="str">
        <f t="shared" si="17"/>
        <v/>
      </c>
      <c r="L696" s="86" t="str">
        <f t="shared" si="18"/>
        <v/>
      </c>
      <c r="M696" s="86" t="str">
        <f t="shared" si="19"/>
        <v/>
      </c>
      <c r="N696" s="69" t="str">
        <f t="shared" si="20"/>
        <v/>
      </c>
      <c r="O696" s="86" t="str">
        <f t="shared" si="21"/>
        <v/>
      </c>
      <c r="P696" s="86" t="str">
        <f t="shared" si="22"/>
        <v/>
      </c>
      <c r="Q696" s="153" t="str">
        <f t="shared" si="23"/>
        <v/>
      </c>
      <c r="R696" s="154"/>
      <c r="S696" s="155"/>
      <c r="T696" s="156"/>
      <c r="U696" s="157"/>
      <c r="V696" s="157"/>
      <c r="W696" s="157"/>
      <c r="X696" s="157"/>
      <c r="Y696" s="157"/>
      <c r="Z696" s="157"/>
      <c r="AA696" s="157"/>
      <c r="AB696" s="157"/>
      <c r="AC696" s="157"/>
      <c r="AD696" s="157"/>
      <c r="AE696" s="157"/>
      <c r="AF696" s="157"/>
      <c r="AG696" s="157"/>
      <c r="AH696" s="157"/>
      <c r="AI696" s="157"/>
      <c r="AJ696" s="157"/>
      <c r="AK696" s="157"/>
      <c r="AL696" s="157"/>
      <c r="AM696" s="157"/>
      <c r="AN696" s="157"/>
    </row>
    <row r="697" spans="1:40" ht="13.5" thickBot="1" x14ac:dyDescent="0.25">
      <c r="A697" s="114" t="str">
        <f t="shared" si="12"/>
        <v/>
      </c>
      <c r="B697" s="114" t="str">
        <f t="shared" si="13"/>
        <v/>
      </c>
      <c r="C697" s="149" t="str">
        <f t="shared" si="11"/>
        <v/>
      </c>
      <c r="D697" s="150" t="e">
        <f t="shared" si="14"/>
        <v>#N/A</v>
      </c>
      <c r="E697" s="150" t="e">
        <f t="shared" si="15"/>
        <v>#N/A</v>
      </c>
      <c r="F697" s="151"/>
      <c r="G697" s="152"/>
      <c r="H697" s="152" t="str">
        <f t="shared" si="16"/>
        <v/>
      </c>
      <c r="I697" s="86"/>
      <c r="J697" s="86"/>
      <c r="K697" s="86" t="str">
        <f t="shared" si="17"/>
        <v/>
      </c>
      <c r="L697" s="86" t="str">
        <f t="shared" si="18"/>
        <v/>
      </c>
      <c r="M697" s="86" t="str">
        <f t="shared" si="19"/>
        <v/>
      </c>
      <c r="N697" s="69" t="str">
        <f t="shared" si="20"/>
        <v/>
      </c>
      <c r="O697" s="86" t="str">
        <f t="shared" si="21"/>
        <v/>
      </c>
      <c r="P697" s="86" t="str">
        <f t="shared" si="22"/>
        <v/>
      </c>
      <c r="Q697" s="153" t="str">
        <f t="shared" si="23"/>
        <v/>
      </c>
      <c r="R697" s="154"/>
      <c r="S697" s="155"/>
      <c r="T697" s="156"/>
      <c r="U697" s="157"/>
      <c r="V697" s="157"/>
      <c r="W697" s="157"/>
      <c r="X697" s="157"/>
      <c r="Y697" s="157"/>
      <c r="Z697" s="157"/>
      <c r="AA697" s="157"/>
      <c r="AB697" s="157"/>
      <c r="AC697" s="157"/>
      <c r="AD697" s="157"/>
      <c r="AE697" s="157"/>
      <c r="AF697" s="157"/>
      <c r="AG697" s="157"/>
      <c r="AH697" s="157"/>
      <c r="AI697" s="157"/>
      <c r="AJ697" s="157"/>
      <c r="AK697" s="157"/>
      <c r="AL697" s="157"/>
      <c r="AM697" s="157"/>
      <c r="AN697" s="157"/>
    </row>
    <row r="698" spans="1:40" ht="13.5" thickBot="1" x14ac:dyDescent="0.25">
      <c r="A698" s="114" t="str">
        <f t="shared" si="12"/>
        <v/>
      </c>
      <c r="B698" s="114" t="str">
        <f t="shared" si="13"/>
        <v/>
      </c>
      <c r="C698" s="149" t="str">
        <f t="shared" si="11"/>
        <v/>
      </c>
      <c r="D698" s="150" t="e">
        <f t="shared" si="14"/>
        <v>#N/A</v>
      </c>
      <c r="E698" s="150" t="e">
        <f t="shared" si="15"/>
        <v>#N/A</v>
      </c>
      <c r="F698" s="151"/>
      <c r="G698" s="152"/>
      <c r="H698" s="152" t="str">
        <f t="shared" si="16"/>
        <v/>
      </c>
      <c r="I698" s="86"/>
      <c r="J698" s="86"/>
      <c r="K698" s="86" t="str">
        <f t="shared" si="17"/>
        <v/>
      </c>
      <c r="L698" s="86" t="str">
        <f t="shared" si="18"/>
        <v/>
      </c>
      <c r="M698" s="86" t="str">
        <f t="shared" si="19"/>
        <v/>
      </c>
      <c r="N698" s="69" t="str">
        <f t="shared" si="20"/>
        <v/>
      </c>
      <c r="O698" s="86" t="str">
        <f t="shared" si="21"/>
        <v/>
      </c>
      <c r="P698" s="86" t="str">
        <f t="shared" si="22"/>
        <v/>
      </c>
      <c r="Q698" s="153" t="str">
        <f t="shared" si="23"/>
        <v/>
      </c>
      <c r="R698" s="154"/>
      <c r="S698" s="155"/>
      <c r="T698" s="156"/>
      <c r="U698" s="157"/>
      <c r="V698" s="157"/>
      <c r="W698" s="157"/>
      <c r="X698" s="157"/>
      <c r="Y698" s="157"/>
      <c r="Z698" s="157"/>
      <c r="AA698" s="157"/>
      <c r="AB698" s="157"/>
      <c r="AC698" s="157"/>
      <c r="AD698" s="157"/>
      <c r="AE698" s="157"/>
      <c r="AF698" s="157"/>
      <c r="AG698" s="157"/>
      <c r="AH698" s="157"/>
      <c r="AI698" s="157"/>
      <c r="AJ698" s="157"/>
      <c r="AK698" s="157"/>
      <c r="AL698" s="157"/>
      <c r="AM698" s="157"/>
      <c r="AN698" s="157"/>
    </row>
    <row r="699" spans="1:40" ht="13.5" thickBot="1" x14ac:dyDescent="0.25">
      <c r="A699" s="114" t="str">
        <f t="shared" si="12"/>
        <v/>
      </c>
      <c r="B699" s="114" t="str">
        <f t="shared" si="13"/>
        <v/>
      </c>
      <c r="C699" s="149" t="str">
        <f t="shared" si="11"/>
        <v/>
      </c>
      <c r="D699" s="150" t="e">
        <f t="shared" si="14"/>
        <v>#N/A</v>
      </c>
      <c r="E699" s="150" t="e">
        <f t="shared" si="15"/>
        <v>#N/A</v>
      </c>
      <c r="F699" s="151"/>
      <c r="G699" s="152"/>
      <c r="H699" s="152" t="str">
        <f t="shared" si="16"/>
        <v/>
      </c>
      <c r="I699" s="86"/>
      <c r="J699" s="86"/>
      <c r="K699" s="86" t="str">
        <f t="shared" si="17"/>
        <v/>
      </c>
      <c r="L699" s="86" t="str">
        <f t="shared" si="18"/>
        <v/>
      </c>
      <c r="M699" s="86" t="str">
        <f t="shared" si="19"/>
        <v/>
      </c>
      <c r="N699" s="69" t="str">
        <f t="shared" si="20"/>
        <v/>
      </c>
      <c r="O699" s="86" t="str">
        <f t="shared" si="21"/>
        <v/>
      </c>
      <c r="P699" s="86" t="str">
        <f t="shared" si="22"/>
        <v/>
      </c>
      <c r="Q699" s="153" t="str">
        <f t="shared" si="23"/>
        <v/>
      </c>
      <c r="R699" s="154"/>
      <c r="S699" s="155"/>
      <c r="T699" s="156"/>
      <c r="U699" s="157"/>
      <c r="V699" s="157"/>
      <c r="W699" s="157"/>
      <c r="X699" s="157"/>
      <c r="Y699" s="157"/>
      <c r="Z699" s="157"/>
      <c r="AA699" s="157"/>
      <c r="AB699" s="157"/>
      <c r="AC699" s="157"/>
      <c r="AD699" s="157"/>
      <c r="AE699" s="157"/>
      <c r="AF699" s="157"/>
      <c r="AG699" s="157"/>
      <c r="AH699" s="157"/>
      <c r="AI699" s="157"/>
      <c r="AJ699" s="157"/>
      <c r="AK699" s="157"/>
      <c r="AL699" s="157"/>
      <c r="AM699" s="157"/>
      <c r="AN699" s="157"/>
    </row>
    <row r="700" spans="1:40" ht="13.5" thickBot="1" x14ac:dyDescent="0.25">
      <c r="A700" s="114" t="str">
        <f t="shared" si="12"/>
        <v/>
      </c>
      <c r="B700" s="114" t="str">
        <f t="shared" si="13"/>
        <v/>
      </c>
      <c r="C700" s="149" t="str">
        <f t="shared" si="11"/>
        <v/>
      </c>
      <c r="D700" s="150" t="e">
        <f t="shared" si="14"/>
        <v>#N/A</v>
      </c>
      <c r="E700" s="150" t="e">
        <f t="shared" si="15"/>
        <v>#N/A</v>
      </c>
      <c r="F700" s="151"/>
      <c r="G700" s="152"/>
      <c r="H700" s="152" t="str">
        <f t="shared" si="16"/>
        <v/>
      </c>
      <c r="I700" s="86"/>
      <c r="J700" s="86"/>
      <c r="K700" s="86" t="str">
        <f t="shared" si="17"/>
        <v/>
      </c>
      <c r="L700" s="86" t="str">
        <f t="shared" si="18"/>
        <v/>
      </c>
      <c r="M700" s="86" t="str">
        <f t="shared" si="19"/>
        <v/>
      </c>
      <c r="N700" s="69" t="str">
        <f t="shared" si="20"/>
        <v/>
      </c>
      <c r="O700" s="86" t="str">
        <f t="shared" si="21"/>
        <v/>
      </c>
      <c r="P700" s="86" t="str">
        <f t="shared" si="22"/>
        <v/>
      </c>
      <c r="Q700" s="153" t="str">
        <f t="shared" si="23"/>
        <v/>
      </c>
      <c r="R700" s="154"/>
      <c r="S700" s="155"/>
      <c r="T700" s="156"/>
      <c r="U700" s="157"/>
      <c r="V700" s="157"/>
      <c r="W700" s="157"/>
      <c r="X700" s="157"/>
      <c r="Y700" s="157"/>
      <c r="Z700" s="157"/>
      <c r="AA700" s="157"/>
      <c r="AB700" s="157"/>
      <c r="AC700" s="157"/>
      <c r="AD700" s="157"/>
      <c r="AE700" s="157"/>
      <c r="AF700" s="157"/>
      <c r="AG700" s="157"/>
      <c r="AH700" s="157"/>
      <c r="AI700" s="157"/>
      <c r="AJ700" s="157"/>
      <c r="AK700" s="157"/>
      <c r="AL700" s="157"/>
      <c r="AM700" s="157"/>
      <c r="AN700" s="157"/>
    </row>
    <row r="701" spans="1:40" ht="13.5" thickBot="1" x14ac:dyDescent="0.25">
      <c r="A701" s="114" t="str">
        <f t="shared" si="12"/>
        <v/>
      </c>
      <c r="B701" s="114" t="str">
        <f t="shared" si="13"/>
        <v/>
      </c>
      <c r="C701" s="149" t="str">
        <f t="shared" si="11"/>
        <v/>
      </c>
      <c r="D701" s="150" t="e">
        <f t="shared" si="14"/>
        <v>#N/A</v>
      </c>
      <c r="E701" s="150" t="e">
        <f t="shared" si="15"/>
        <v>#N/A</v>
      </c>
      <c r="F701" s="151"/>
      <c r="G701" s="152"/>
      <c r="H701" s="152" t="str">
        <f t="shared" si="16"/>
        <v/>
      </c>
      <c r="I701" s="86"/>
      <c r="J701" s="86"/>
      <c r="K701" s="86" t="str">
        <f t="shared" si="17"/>
        <v/>
      </c>
      <c r="L701" s="86" t="str">
        <f t="shared" si="18"/>
        <v/>
      </c>
      <c r="M701" s="86" t="str">
        <f t="shared" si="19"/>
        <v/>
      </c>
      <c r="N701" s="69" t="str">
        <f t="shared" si="20"/>
        <v/>
      </c>
      <c r="O701" s="86" t="str">
        <f t="shared" si="21"/>
        <v/>
      </c>
      <c r="P701" s="86" t="str">
        <f t="shared" si="22"/>
        <v/>
      </c>
      <c r="Q701" s="153" t="str">
        <f t="shared" si="23"/>
        <v/>
      </c>
      <c r="R701" s="154"/>
      <c r="S701" s="155"/>
      <c r="T701" s="156"/>
      <c r="U701" s="157"/>
      <c r="V701" s="157"/>
      <c r="W701" s="157"/>
      <c r="X701" s="157"/>
      <c r="Y701" s="157"/>
      <c r="Z701" s="157"/>
      <c r="AA701" s="157"/>
      <c r="AB701" s="157"/>
      <c r="AC701" s="157"/>
      <c r="AD701" s="157"/>
      <c r="AE701" s="157"/>
      <c r="AF701" s="157"/>
      <c r="AG701" s="157"/>
      <c r="AH701" s="157"/>
      <c r="AI701" s="157"/>
      <c r="AJ701" s="157"/>
      <c r="AK701" s="157"/>
      <c r="AL701" s="157"/>
      <c r="AM701" s="157"/>
      <c r="AN701" s="157"/>
    </row>
    <row r="702" spans="1:40" ht="13.5" thickBot="1" x14ac:dyDescent="0.25">
      <c r="A702" s="114" t="str">
        <f t="shared" si="12"/>
        <v/>
      </c>
      <c r="B702" s="114" t="str">
        <f t="shared" si="13"/>
        <v/>
      </c>
      <c r="C702" s="149" t="str">
        <f t="shared" si="11"/>
        <v/>
      </c>
      <c r="D702" s="150" t="e">
        <f t="shared" si="14"/>
        <v>#N/A</v>
      </c>
      <c r="E702" s="150" t="e">
        <f t="shared" si="15"/>
        <v>#N/A</v>
      </c>
      <c r="F702" s="151"/>
      <c r="G702" s="152"/>
      <c r="H702" s="152" t="str">
        <f t="shared" si="16"/>
        <v/>
      </c>
      <c r="I702" s="86"/>
      <c r="J702" s="86"/>
      <c r="K702" s="86" t="str">
        <f t="shared" si="17"/>
        <v/>
      </c>
      <c r="L702" s="86" t="str">
        <f t="shared" si="18"/>
        <v/>
      </c>
      <c r="M702" s="86" t="str">
        <f t="shared" si="19"/>
        <v/>
      </c>
      <c r="N702" s="69" t="str">
        <f t="shared" si="20"/>
        <v/>
      </c>
      <c r="O702" s="86" t="str">
        <f t="shared" si="21"/>
        <v/>
      </c>
      <c r="P702" s="86" t="str">
        <f t="shared" si="22"/>
        <v/>
      </c>
      <c r="Q702" s="153" t="str">
        <f t="shared" si="23"/>
        <v/>
      </c>
      <c r="R702" s="154"/>
      <c r="S702" s="155"/>
      <c r="T702" s="156"/>
      <c r="U702" s="157"/>
      <c r="V702" s="157"/>
      <c r="W702" s="157"/>
      <c r="X702" s="157"/>
      <c r="Y702" s="157"/>
      <c r="Z702" s="157"/>
      <c r="AA702" s="157"/>
      <c r="AB702" s="157"/>
      <c r="AC702" s="157"/>
      <c r="AD702" s="157"/>
      <c r="AE702" s="157"/>
      <c r="AF702" s="157"/>
      <c r="AG702" s="157"/>
      <c r="AH702" s="157"/>
      <c r="AI702" s="157"/>
      <c r="AJ702" s="157"/>
      <c r="AK702" s="157"/>
      <c r="AL702" s="157"/>
      <c r="AM702" s="157"/>
      <c r="AN702" s="157"/>
    </row>
    <row r="703" spans="1:40" ht="13.5" thickBot="1" x14ac:dyDescent="0.25">
      <c r="A703" s="114" t="str">
        <f t="shared" si="12"/>
        <v/>
      </c>
      <c r="B703" s="114" t="str">
        <f t="shared" si="13"/>
        <v/>
      </c>
      <c r="C703" s="149" t="str">
        <f t="shared" si="11"/>
        <v/>
      </c>
      <c r="D703" s="150" t="e">
        <f t="shared" si="14"/>
        <v>#N/A</v>
      </c>
      <c r="E703" s="150" t="e">
        <f t="shared" si="15"/>
        <v>#N/A</v>
      </c>
      <c r="F703" s="151"/>
      <c r="G703" s="152"/>
      <c r="H703" s="152" t="str">
        <f t="shared" si="16"/>
        <v/>
      </c>
      <c r="I703" s="86"/>
      <c r="J703" s="86"/>
      <c r="K703" s="86" t="str">
        <f t="shared" si="17"/>
        <v/>
      </c>
      <c r="L703" s="86" t="str">
        <f t="shared" si="18"/>
        <v/>
      </c>
      <c r="M703" s="86" t="str">
        <f t="shared" si="19"/>
        <v/>
      </c>
      <c r="N703" s="69" t="str">
        <f t="shared" si="20"/>
        <v/>
      </c>
      <c r="O703" s="86" t="str">
        <f t="shared" si="21"/>
        <v/>
      </c>
      <c r="P703" s="86" t="str">
        <f t="shared" si="22"/>
        <v/>
      </c>
      <c r="Q703" s="153" t="str">
        <f t="shared" si="23"/>
        <v/>
      </c>
      <c r="R703" s="154"/>
      <c r="S703" s="155"/>
      <c r="T703" s="156"/>
      <c r="U703" s="157"/>
      <c r="V703" s="157"/>
      <c r="W703" s="157"/>
      <c r="X703" s="157"/>
      <c r="Y703" s="157"/>
      <c r="Z703" s="157"/>
      <c r="AA703" s="157"/>
      <c r="AB703" s="157"/>
      <c r="AC703" s="157"/>
      <c r="AD703" s="157"/>
      <c r="AE703" s="157"/>
      <c r="AF703" s="157"/>
      <c r="AG703" s="157"/>
      <c r="AH703" s="157"/>
      <c r="AI703" s="157"/>
      <c r="AJ703" s="157"/>
      <c r="AK703" s="157"/>
      <c r="AL703" s="157"/>
      <c r="AM703" s="157"/>
      <c r="AN703" s="157"/>
    </row>
    <row r="704" spans="1:40" ht="13.5" thickBot="1" x14ac:dyDescent="0.25">
      <c r="A704" s="114" t="str">
        <f t="shared" si="12"/>
        <v/>
      </c>
      <c r="B704" s="114" t="str">
        <f t="shared" si="13"/>
        <v/>
      </c>
      <c r="C704" s="149" t="str">
        <f t="shared" si="11"/>
        <v/>
      </c>
      <c r="D704" s="150" t="e">
        <f t="shared" si="14"/>
        <v>#N/A</v>
      </c>
      <c r="E704" s="150" t="e">
        <f t="shared" si="15"/>
        <v>#N/A</v>
      </c>
      <c r="F704" s="151"/>
      <c r="G704" s="152"/>
      <c r="H704" s="152" t="str">
        <f t="shared" si="16"/>
        <v/>
      </c>
      <c r="I704" s="86"/>
      <c r="J704" s="86"/>
      <c r="K704" s="86" t="str">
        <f t="shared" si="17"/>
        <v/>
      </c>
      <c r="L704" s="86" t="str">
        <f t="shared" si="18"/>
        <v/>
      </c>
      <c r="M704" s="86" t="str">
        <f t="shared" si="19"/>
        <v/>
      </c>
      <c r="N704" s="69" t="str">
        <f t="shared" si="20"/>
        <v/>
      </c>
      <c r="O704" s="86" t="str">
        <f t="shared" si="21"/>
        <v/>
      </c>
      <c r="P704" s="86" t="str">
        <f t="shared" si="22"/>
        <v/>
      </c>
      <c r="Q704" s="153" t="str">
        <f t="shared" si="23"/>
        <v/>
      </c>
      <c r="R704" s="154"/>
      <c r="S704" s="155"/>
      <c r="T704" s="156"/>
      <c r="U704" s="157"/>
      <c r="V704" s="157"/>
      <c r="W704" s="157"/>
      <c r="X704" s="157"/>
      <c r="Y704" s="157"/>
      <c r="Z704" s="157"/>
      <c r="AA704" s="157"/>
      <c r="AB704" s="157"/>
      <c r="AC704" s="157"/>
      <c r="AD704" s="157"/>
      <c r="AE704" s="157"/>
      <c r="AF704" s="157"/>
      <c r="AG704" s="157"/>
      <c r="AH704" s="157"/>
      <c r="AI704" s="157"/>
      <c r="AJ704" s="157"/>
      <c r="AK704" s="157"/>
      <c r="AL704" s="157"/>
      <c r="AM704" s="157"/>
      <c r="AN704" s="157"/>
    </row>
    <row r="705" spans="1:40" ht="13.5" thickBot="1" x14ac:dyDescent="0.25">
      <c r="A705" s="114" t="str">
        <f t="shared" si="12"/>
        <v/>
      </c>
      <c r="B705" s="114" t="str">
        <f t="shared" si="13"/>
        <v/>
      </c>
      <c r="C705" s="149" t="str">
        <f t="shared" si="11"/>
        <v/>
      </c>
      <c r="D705" s="150" t="e">
        <f t="shared" si="14"/>
        <v>#N/A</v>
      </c>
      <c r="E705" s="150" t="e">
        <f t="shared" si="15"/>
        <v>#N/A</v>
      </c>
      <c r="F705" s="151"/>
      <c r="G705" s="152"/>
      <c r="H705" s="152" t="str">
        <f t="shared" si="16"/>
        <v/>
      </c>
      <c r="I705" s="86"/>
      <c r="J705" s="86"/>
      <c r="K705" s="86" t="str">
        <f t="shared" si="17"/>
        <v/>
      </c>
      <c r="L705" s="86" t="str">
        <f t="shared" si="18"/>
        <v/>
      </c>
      <c r="M705" s="86" t="str">
        <f t="shared" si="19"/>
        <v/>
      </c>
      <c r="N705" s="69" t="str">
        <f t="shared" si="20"/>
        <v/>
      </c>
      <c r="O705" s="86" t="str">
        <f t="shared" si="21"/>
        <v/>
      </c>
      <c r="P705" s="86" t="str">
        <f t="shared" si="22"/>
        <v/>
      </c>
      <c r="Q705" s="153" t="str">
        <f t="shared" si="23"/>
        <v/>
      </c>
      <c r="R705" s="154"/>
      <c r="S705" s="155"/>
      <c r="T705" s="156"/>
      <c r="U705" s="157"/>
      <c r="V705" s="157"/>
      <c r="W705" s="157"/>
      <c r="X705" s="157"/>
      <c r="Y705" s="157"/>
      <c r="Z705" s="157"/>
      <c r="AA705" s="157"/>
      <c r="AB705" s="157"/>
      <c r="AC705" s="157"/>
      <c r="AD705" s="157"/>
      <c r="AE705" s="157"/>
      <c r="AF705" s="157"/>
      <c r="AG705" s="157"/>
      <c r="AH705" s="157"/>
      <c r="AI705" s="157"/>
      <c r="AJ705" s="157"/>
      <c r="AK705" s="157"/>
      <c r="AL705" s="157"/>
      <c r="AM705" s="157"/>
      <c r="AN705" s="157"/>
    </row>
    <row r="706" spans="1:40" ht="13.5" thickBot="1" x14ac:dyDescent="0.25">
      <c r="A706" s="114" t="str">
        <f t="shared" si="12"/>
        <v/>
      </c>
      <c r="B706" s="114" t="str">
        <f t="shared" si="13"/>
        <v/>
      </c>
      <c r="C706" s="149" t="str">
        <f t="shared" si="11"/>
        <v/>
      </c>
      <c r="D706" s="150" t="e">
        <f t="shared" si="14"/>
        <v>#N/A</v>
      </c>
      <c r="E706" s="150" t="e">
        <f t="shared" si="15"/>
        <v>#N/A</v>
      </c>
      <c r="F706" s="151"/>
      <c r="G706" s="152"/>
      <c r="H706" s="152" t="str">
        <f t="shared" si="16"/>
        <v/>
      </c>
      <c r="I706" s="86"/>
      <c r="J706" s="86"/>
      <c r="K706" s="86" t="str">
        <f t="shared" si="17"/>
        <v/>
      </c>
      <c r="L706" s="86" t="str">
        <f t="shared" si="18"/>
        <v/>
      </c>
      <c r="M706" s="86" t="str">
        <f t="shared" si="19"/>
        <v/>
      </c>
      <c r="N706" s="69" t="str">
        <f t="shared" si="20"/>
        <v/>
      </c>
      <c r="O706" s="86" t="str">
        <f t="shared" si="21"/>
        <v/>
      </c>
      <c r="P706" s="86" t="str">
        <f t="shared" si="22"/>
        <v/>
      </c>
      <c r="Q706" s="153" t="str">
        <f t="shared" si="23"/>
        <v/>
      </c>
      <c r="R706" s="154"/>
      <c r="S706" s="155"/>
      <c r="T706" s="156"/>
      <c r="U706" s="157"/>
      <c r="V706" s="157"/>
      <c r="W706" s="157"/>
      <c r="X706" s="157"/>
      <c r="Y706" s="157"/>
      <c r="Z706" s="157"/>
      <c r="AA706" s="157"/>
      <c r="AB706" s="157"/>
      <c r="AC706" s="157"/>
      <c r="AD706" s="157"/>
      <c r="AE706" s="157"/>
      <c r="AF706" s="157"/>
      <c r="AG706" s="157"/>
      <c r="AH706" s="157"/>
      <c r="AI706" s="157"/>
      <c r="AJ706" s="157"/>
      <c r="AK706" s="157"/>
      <c r="AL706" s="157"/>
      <c r="AM706" s="157"/>
      <c r="AN706" s="157"/>
    </row>
    <row r="707" spans="1:40" ht="13.5" thickBot="1" x14ac:dyDescent="0.25">
      <c r="A707" s="114" t="str">
        <f t="shared" si="12"/>
        <v/>
      </c>
      <c r="B707" s="114" t="str">
        <f t="shared" si="13"/>
        <v/>
      </c>
      <c r="C707" s="149" t="str">
        <f t="shared" si="11"/>
        <v/>
      </c>
      <c r="D707" s="150" t="e">
        <f t="shared" si="14"/>
        <v>#N/A</v>
      </c>
      <c r="E707" s="150" t="e">
        <f t="shared" si="15"/>
        <v>#N/A</v>
      </c>
      <c r="F707" s="151"/>
      <c r="G707" s="152"/>
      <c r="H707" s="152" t="str">
        <f t="shared" si="16"/>
        <v/>
      </c>
      <c r="I707" s="86"/>
      <c r="J707" s="86"/>
      <c r="K707" s="86" t="str">
        <f t="shared" si="17"/>
        <v/>
      </c>
      <c r="L707" s="86" t="str">
        <f t="shared" si="18"/>
        <v/>
      </c>
      <c r="M707" s="86" t="str">
        <f t="shared" si="19"/>
        <v/>
      </c>
      <c r="N707" s="69" t="str">
        <f t="shared" si="20"/>
        <v/>
      </c>
      <c r="O707" s="86" t="str">
        <f t="shared" si="21"/>
        <v/>
      </c>
      <c r="P707" s="86" t="str">
        <f t="shared" si="22"/>
        <v/>
      </c>
      <c r="Q707" s="153" t="str">
        <f t="shared" si="23"/>
        <v/>
      </c>
      <c r="R707" s="154"/>
      <c r="S707" s="155"/>
      <c r="T707" s="156"/>
      <c r="U707" s="157"/>
      <c r="V707" s="157"/>
      <c r="W707" s="157"/>
      <c r="X707" s="157"/>
      <c r="Y707" s="157"/>
      <c r="Z707" s="157"/>
      <c r="AA707" s="157"/>
      <c r="AB707" s="157"/>
      <c r="AC707" s="157"/>
      <c r="AD707" s="157"/>
      <c r="AE707" s="157"/>
      <c r="AF707" s="157"/>
      <c r="AG707" s="157"/>
      <c r="AH707" s="157"/>
      <c r="AI707" s="157"/>
      <c r="AJ707" s="157"/>
      <c r="AK707" s="157"/>
      <c r="AL707" s="157"/>
      <c r="AM707" s="157"/>
      <c r="AN707" s="157"/>
    </row>
    <row r="708" spans="1:40" ht="13.5" thickBot="1" x14ac:dyDescent="0.25">
      <c r="A708" s="114" t="str">
        <f t="shared" si="12"/>
        <v/>
      </c>
      <c r="B708" s="114" t="str">
        <f t="shared" si="13"/>
        <v/>
      </c>
      <c r="C708" s="149" t="str">
        <f t="shared" si="11"/>
        <v/>
      </c>
      <c r="D708" s="150" t="e">
        <f t="shared" si="14"/>
        <v>#N/A</v>
      </c>
      <c r="E708" s="150" t="e">
        <f t="shared" si="15"/>
        <v>#N/A</v>
      </c>
      <c r="F708" s="151"/>
      <c r="G708" s="152"/>
      <c r="H708" s="152" t="str">
        <f t="shared" si="16"/>
        <v/>
      </c>
      <c r="I708" s="86"/>
      <c r="J708" s="86"/>
      <c r="K708" s="86" t="str">
        <f t="shared" si="17"/>
        <v/>
      </c>
      <c r="L708" s="86" t="str">
        <f t="shared" si="18"/>
        <v/>
      </c>
      <c r="M708" s="86" t="str">
        <f t="shared" si="19"/>
        <v/>
      </c>
      <c r="N708" s="69" t="str">
        <f t="shared" si="20"/>
        <v/>
      </c>
      <c r="O708" s="86" t="str">
        <f t="shared" si="21"/>
        <v/>
      </c>
      <c r="P708" s="86" t="str">
        <f t="shared" si="22"/>
        <v/>
      </c>
      <c r="Q708" s="153" t="str">
        <f t="shared" si="23"/>
        <v/>
      </c>
      <c r="R708" s="154"/>
      <c r="S708" s="155"/>
      <c r="T708" s="156"/>
      <c r="U708" s="157"/>
      <c r="V708" s="157"/>
      <c r="W708" s="157"/>
      <c r="X708" s="157"/>
      <c r="Y708" s="157"/>
      <c r="Z708" s="157"/>
      <c r="AA708" s="157"/>
      <c r="AB708" s="157"/>
      <c r="AC708" s="157"/>
      <c r="AD708" s="157"/>
      <c r="AE708" s="157"/>
      <c r="AF708" s="157"/>
      <c r="AG708" s="157"/>
      <c r="AH708" s="157"/>
      <c r="AI708" s="157"/>
      <c r="AJ708" s="157"/>
      <c r="AK708" s="157"/>
      <c r="AL708" s="157"/>
      <c r="AM708" s="157"/>
      <c r="AN708" s="157"/>
    </row>
    <row r="709" spans="1:40" ht="13.5" thickBot="1" x14ac:dyDescent="0.25">
      <c r="A709" s="114" t="str">
        <f t="shared" si="12"/>
        <v/>
      </c>
      <c r="B709" s="114" t="str">
        <f t="shared" si="13"/>
        <v/>
      </c>
      <c r="C709" s="149" t="str">
        <f t="shared" si="11"/>
        <v/>
      </c>
      <c r="D709" s="150" t="e">
        <f t="shared" si="14"/>
        <v>#N/A</v>
      </c>
      <c r="E709" s="150" t="e">
        <f t="shared" si="15"/>
        <v>#N/A</v>
      </c>
      <c r="F709" s="151"/>
      <c r="G709" s="152"/>
      <c r="H709" s="152" t="str">
        <f t="shared" si="16"/>
        <v/>
      </c>
      <c r="I709" s="86"/>
      <c r="J709" s="86"/>
      <c r="K709" s="86" t="str">
        <f t="shared" si="17"/>
        <v/>
      </c>
      <c r="L709" s="86" t="str">
        <f t="shared" si="18"/>
        <v/>
      </c>
      <c r="M709" s="86" t="str">
        <f t="shared" si="19"/>
        <v/>
      </c>
      <c r="N709" s="69" t="str">
        <f t="shared" si="20"/>
        <v/>
      </c>
      <c r="O709" s="86" t="str">
        <f t="shared" si="21"/>
        <v/>
      </c>
      <c r="P709" s="86" t="str">
        <f t="shared" si="22"/>
        <v/>
      </c>
      <c r="Q709" s="153" t="str">
        <f t="shared" si="23"/>
        <v/>
      </c>
      <c r="R709" s="154"/>
      <c r="S709" s="155"/>
      <c r="T709" s="156"/>
      <c r="U709" s="157"/>
      <c r="V709" s="157"/>
      <c r="W709" s="157"/>
      <c r="X709" s="157"/>
      <c r="Y709" s="157"/>
      <c r="Z709" s="157"/>
      <c r="AA709" s="157"/>
      <c r="AB709" s="157"/>
      <c r="AC709" s="157"/>
      <c r="AD709" s="157"/>
      <c r="AE709" s="157"/>
      <c r="AF709" s="157"/>
      <c r="AG709" s="157"/>
      <c r="AH709" s="157"/>
      <c r="AI709" s="157"/>
      <c r="AJ709" s="157"/>
      <c r="AK709" s="157"/>
      <c r="AL709" s="157"/>
      <c r="AM709" s="157"/>
      <c r="AN709" s="157"/>
    </row>
    <row r="710" spans="1:40" ht="13.5" thickBot="1" x14ac:dyDescent="0.25">
      <c r="A710" s="114" t="str">
        <f t="shared" si="12"/>
        <v/>
      </c>
      <c r="B710" s="114" t="str">
        <f t="shared" si="13"/>
        <v/>
      </c>
      <c r="C710" s="149" t="str">
        <f t="shared" si="11"/>
        <v/>
      </c>
      <c r="D710" s="150" t="e">
        <f t="shared" si="14"/>
        <v>#N/A</v>
      </c>
      <c r="E710" s="150" t="e">
        <f t="shared" si="15"/>
        <v>#N/A</v>
      </c>
      <c r="F710" s="151"/>
      <c r="G710" s="152"/>
      <c r="H710" s="152" t="str">
        <f t="shared" si="16"/>
        <v/>
      </c>
      <c r="I710" s="86"/>
      <c r="J710" s="86"/>
      <c r="K710" s="86" t="str">
        <f t="shared" si="17"/>
        <v/>
      </c>
      <c r="L710" s="86" t="str">
        <f t="shared" si="18"/>
        <v/>
      </c>
      <c r="M710" s="86" t="str">
        <f t="shared" si="19"/>
        <v/>
      </c>
      <c r="N710" s="69" t="str">
        <f t="shared" si="20"/>
        <v/>
      </c>
      <c r="O710" s="86" t="str">
        <f t="shared" si="21"/>
        <v/>
      </c>
      <c r="P710" s="86" t="str">
        <f t="shared" si="22"/>
        <v/>
      </c>
      <c r="Q710" s="153" t="str">
        <f t="shared" si="23"/>
        <v/>
      </c>
      <c r="R710" s="154"/>
      <c r="S710" s="155"/>
      <c r="T710" s="156"/>
      <c r="U710" s="157"/>
      <c r="V710" s="157"/>
      <c r="W710" s="157"/>
      <c r="X710" s="157"/>
      <c r="Y710" s="157"/>
      <c r="Z710" s="157"/>
      <c r="AA710" s="157"/>
      <c r="AB710" s="157"/>
      <c r="AC710" s="157"/>
      <c r="AD710" s="157"/>
      <c r="AE710" s="157"/>
      <c r="AF710" s="157"/>
      <c r="AG710" s="157"/>
      <c r="AH710" s="157"/>
      <c r="AI710" s="157"/>
      <c r="AJ710" s="157"/>
      <c r="AK710" s="157"/>
      <c r="AL710" s="157"/>
      <c r="AM710" s="157"/>
      <c r="AN710" s="157"/>
    </row>
    <row r="711" spans="1:40" ht="13.5" thickBot="1" x14ac:dyDescent="0.25">
      <c r="A711" s="114" t="str">
        <f t="shared" si="12"/>
        <v/>
      </c>
      <c r="B711" s="114" t="str">
        <f t="shared" si="13"/>
        <v/>
      </c>
      <c r="C711" s="149" t="str">
        <f t="shared" si="11"/>
        <v/>
      </c>
      <c r="D711" s="150" t="e">
        <f t="shared" si="14"/>
        <v>#N/A</v>
      </c>
      <c r="E711" s="150" t="e">
        <f t="shared" si="15"/>
        <v>#N/A</v>
      </c>
      <c r="F711" s="151"/>
      <c r="G711" s="152"/>
      <c r="H711" s="152" t="str">
        <f t="shared" si="16"/>
        <v/>
      </c>
      <c r="I711" s="86"/>
      <c r="J711" s="86"/>
      <c r="K711" s="86" t="str">
        <f t="shared" si="17"/>
        <v/>
      </c>
      <c r="L711" s="86" t="str">
        <f t="shared" si="18"/>
        <v/>
      </c>
      <c r="M711" s="86" t="str">
        <f t="shared" si="19"/>
        <v/>
      </c>
      <c r="N711" s="69" t="str">
        <f t="shared" si="20"/>
        <v/>
      </c>
      <c r="O711" s="86" t="str">
        <f t="shared" si="21"/>
        <v/>
      </c>
      <c r="P711" s="86" t="str">
        <f t="shared" si="22"/>
        <v/>
      </c>
      <c r="Q711" s="153" t="str">
        <f t="shared" si="23"/>
        <v/>
      </c>
      <c r="R711" s="154"/>
      <c r="S711" s="155"/>
      <c r="T711" s="156"/>
      <c r="U711" s="157"/>
      <c r="V711" s="157"/>
      <c r="W711" s="157"/>
      <c r="X711" s="157"/>
      <c r="Y711" s="157"/>
      <c r="Z711" s="157"/>
      <c r="AA711" s="157"/>
      <c r="AB711" s="157"/>
      <c r="AC711" s="157"/>
      <c r="AD711" s="157"/>
      <c r="AE711" s="157"/>
      <c r="AF711" s="157"/>
      <c r="AG711" s="157"/>
      <c r="AH711" s="157"/>
      <c r="AI711" s="157"/>
      <c r="AJ711" s="157"/>
      <c r="AK711" s="157"/>
      <c r="AL711" s="157"/>
      <c r="AM711" s="157"/>
      <c r="AN711" s="157"/>
    </row>
    <row r="712" spans="1:40" ht="13.5" thickBot="1" x14ac:dyDescent="0.25">
      <c r="A712" s="114" t="str">
        <f t="shared" si="12"/>
        <v/>
      </c>
      <c r="B712" s="114" t="str">
        <f t="shared" si="13"/>
        <v/>
      </c>
      <c r="C712" s="149" t="str">
        <f t="shared" si="11"/>
        <v/>
      </c>
      <c r="D712" s="150" t="e">
        <f t="shared" si="14"/>
        <v>#N/A</v>
      </c>
      <c r="E712" s="150" t="e">
        <f t="shared" si="15"/>
        <v>#N/A</v>
      </c>
      <c r="F712" s="151"/>
      <c r="G712" s="152"/>
      <c r="H712" s="152" t="str">
        <f t="shared" si="16"/>
        <v/>
      </c>
      <c r="I712" s="86"/>
      <c r="J712" s="86"/>
      <c r="K712" s="86" t="str">
        <f t="shared" si="17"/>
        <v/>
      </c>
      <c r="L712" s="86" t="str">
        <f t="shared" si="18"/>
        <v/>
      </c>
      <c r="M712" s="86" t="str">
        <f t="shared" si="19"/>
        <v/>
      </c>
      <c r="N712" s="69" t="str">
        <f t="shared" si="20"/>
        <v/>
      </c>
      <c r="O712" s="86" t="str">
        <f t="shared" si="21"/>
        <v/>
      </c>
      <c r="P712" s="86" t="str">
        <f t="shared" si="22"/>
        <v/>
      </c>
      <c r="Q712" s="153" t="str">
        <f t="shared" si="23"/>
        <v/>
      </c>
      <c r="R712" s="154"/>
      <c r="S712" s="155"/>
      <c r="T712" s="156"/>
      <c r="U712" s="157"/>
      <c r="V712" s="157"/>
      <c r="W712" s="157"/>
      <c r="X712" s="157"/>
      <c r="Y712" s="157"/>
      <c r="Z712" s="157"/>
      <c r="AA712" s="157"/>
      <c r="AB712" s="157"/>
      <c r="AC712" s="157"/>
      <c r="AD712" s="157"/>
      <c r="AE712" s="157"/>
      <c r="AF712" s="157"/>
      <c r="AG712" s="157"/>
      <c r="AH712" s="157"/>
      <c r="AI712" s="157"/>
      <c r="AJ712" s="157"/>
      <c r="AK712" s="157"/>
      <c r="AL712" s="157"/>
      <c r="AM712" s="157"/>
      <c r="AN712" s="157"/>
    </row>
    <row r="713" spans="1:40" ht="13.5" thickBot="1" x14ac:dyDescent="0.25">
      <c r="A713" s="114" t="str">
        <f t="shared" si="12"/>
        <v/>
      </c>
      <c r="B713" s="114" t="str">
        <f t="shared" si="13"/>
        <v/>
      </c>
      <c r="C713" s="149" t="str">
        <f t="shared" si="11"/>
        <v/>
      </c>
      <c r="D713" s="150" t="e">
        <f t="shared" si="14"/>
        <v>#N/A</v>
      </c>
      <c r="E713" s="150" t="e">
        <f t="shared" si="15"/>
        <v>#N/A</v>
      </c>
      <c r="F713" s="151"/>
      <c r="G713" s="152"/>
      <c r="H713" s="152" t="str">
        <f t="shared" si="16"/>
        <v/>
      </c>
      <c r="I713" s="86"/>
      <c r="J713" s="86"/>
      <c r="K713" s="86" t="str">
        <f t="shared" si="17"/>
        <v/>
      </c>
      <c r="L713" s="86" t="str">
        <f t="shared" si="18"/>
        <v/>
      </c>
      <c r="M713" s="86" t="str">
        <f t="shared" si="19"/>
        <v/>
      </c>
      <c r="N713" s="69" t="str">
        <f t="shared" si="20"/>
        <v/>
      </c>
      <c r="O713" s="86" t="str">
        <f t="shared" si="21"/>
        <v/>
      </c>
      <c r="P713" s="86" t="str">
        <f t="shared" si="22"/>
        <v/>
      </c>
      <c r="Q713" s="153" t="str">
        <f t="shared" si="23"/>
        <v/>
      </c>
      <c r="R713" s="154"/>
      <c r="S713" s="155"/>
      <c r="T713" s="156"/>
      <c r="U713" s="157"/>
      <c r="V713" s="157"/>
      <c r="W713" s="157"/>
      <c r="X713" s="157"/>
      <c r="Y713" s="157"/>
      <c r="Z713" s="157"/>
      <c r="AA713" s="157"/>
      <c r="AB713" s="157"/>
      <c r="AC713" s="157"/>
      <c r="AD713" s="157"/>
      <c r="AE713" s="157"/>
      <c r="AF713" s="157"/>
      <c r="AG713" s="157"/>
      <c r="AH713" s="157"/>
      <c r="AI713" s="157"/>
      <c r="AJ713" s="157"/>
      <c r="AK713" s="157"/>
      <c r="AL713" s="157"/>
      <c r="AM713" s="157"/>
      <c r="AN713" s="157"/>
    </row>
    <row r="714" spans="1:40" ht="13.5" thickBot="1" x14ac:dyDescent="0.25">
      <c r="A714" s="114" t="str">
        <f t="shared" si="12"/>
        <v/>
      </c>
      <c r="B714" s="114" t="str">
        <f t="shared" si="13"/>
        <v/>
      </c>
      <c r="C714" s="149" t="str">
        <f t="shared" si="11"/>
        <v/>
      </c>
      <c r="D714" s="150" t="e">
        <f t="shared" si="14"/>
        <v>#N/A</v>
      </c>
      <c r="E714" s="150" t="e">
        <f t="shared" si="15"/>
        <v>#N/A</v>
      </c>
      <c r="F714" s="151"/>
      <c r="G714" s="152"/>
      <c r="H714" s="152" t="str">
        <f t="shared" si="16"/>
        <v/>
      </c>
      <c r="I714" s="86"/>
      <c r="J714" s="86"/>
      <c r="K714" s="86" t="str">
        <f t="shared" si="17"/>
        <v/>
      </c>
      <c r="L714" s="86" t="str">
        <f t="shared" si="18"/>
        <v/>
      </c>
      <c r="M714" s="86" t="str">
        <f t="shared" si="19"/>
        <v/>
      </c>
      <c r="N714" s="69" t="str">
        <f t="shared" si="20"/>
        <v/>
      </c>
      <c r="O714" s="86" t="str">
        <f t="shared" si="21"/>
        <v/>
      </c>
      <c r="P714" s="86" t="str">
        <f t="shared" si="22"/>
        <v/>
      </c>
      <c r="Q714" s="153" t="str">
        <f t="shared" si="23"/>
        <v/>
      </c>
      <c r="R714" s="154"/>
      <c r="S714" s="155"/>
      <c r="T714" s="156"/>
      <c r="U714" s="157"/>
      <c r="V714" s="157"/>
      <c r="W714" s="157"/>
      <c r="X714" s="157"/>
      <c r="Y714" s="157"/>
      <c r="Z714" s="157"/>
      <c r="AA714" s="157"/>
      <c r="AB714" s="157"/>
      <c r="AC714" s="157"/>
      <c r="AD714" s="157"/>
      <c r="AE714" s="157"/>
      <c r="AF714" s="157"/>
      <c r="AG714" s="157"/>
      <c r="AH714" s="157"/>
      <c r="AI714" s="157"/>
      <c r="AJ714" s="157"/>
      <c r="AK714" s="157"/>
      <c r="AL714" s="157"/>
      <c r="AM714" s="157"/>
      <c r="AN714" s="157"/>
    </row>
    <row r="715" spans="1:40" ht="13.5" thickBot="1" x14ac:dyDescent="0.25">
      <c r="A715" s="114" t="str">
        <f t="shared" si="12"/>
        <v/>
      </c>
      <c r="B715" s="114" t="str">
        <f t="shared" si="13"/>
        <v/>
      </c>
      <c r="C715" s="149" t="str">
        <f t="shared" si="11"/>
        <v/>
      </c>
      <c r="D715" s="150" t="e">
        <f t="shared" si="14"/>
        <v>#N/A</v>
      </c>
      <c r="E715" s="150" t="e">
        <f t="shared" si="15"/>
        <v>#N/A</v>
      </c>
      <c r="F715" s="151"/>
      <c r="G715" s="152"/>
      <c r="H715" s="152" t="str">
        <f t="shared" si="16"/>
        <v/>
      </c>
      <c r="I715" s="86"/>
      <c r="J715" s="86"/>
      <c r="K715" s="86" t="str">
        <f t="shared" si="17"/>
        <v/>
      </c>
      <c r="L715" s="86" t="str">
        <f t="shared" si="18"/>
        <v/>
      </c>
      <c r="M715" s="86" t="str">
        <f t="shared" si="19"/>
        <v/>
      </c>
      <c r="N715" s="69" t="str">
        <f t="shared" si="20"/>
        <v/>
      </c>
      <c r="O715" s="86" t="str">
        <f t="shared" si="21"/>
        <v/>
      </c>
      <c r="P715" s="86" t="str">
        <f t="shared" si="22"/>
        <v/>
      </c>
      <c r="Q715" s="153" t="str">
        <f t="shared" si="23"/>
        <v/>
      </c>
      <c r="R715" s="154"/>
      <c r="S715" s="155"/>
      <c r="T715" s="156"/>
      <c r="U715" s="157"/>
      <c r="V715" s="157"/>
      <c r="W715" s="157"/>
      <c r="X715" s="157"/>
      <c r="Y715" s="157"/>
      <c r="Z715" s="157"/>
      <c r="AA715" s="157"/>
      <c r="AB715" s="157"/>
      <c r="AC715" s="157"/>
      <c r="AD715" s="157"/>
      <c r="AE715" s="157"/>
      <c r="AF715" s="157"/>
      <c r="AG715" s="157"/>
      <c r="AH715" s="157"/>
      <c r="AI715" s="157"/>
      <c r="AJ715" s="157"/>
      <c r="AK715" s="157"/>
      <c r="AL715" s="157"/>
      <c r="AM715" s="157"/>
      <c r="AN715" s="157"/>
    </row>
    <row r="716" spans="1:40" ht="13.5" thickBot="1" x14ac:dyDescent="0.25">
      <c r="A716" s="114" t="str">
        <f t="shared" si="12"/>
        <v/>
      </c>
      <c r="B716" s="114" t="str">
        <f t="shared" si="13"/>
        <v/>
      </c>
      <c r="C716" s="149" t="str">
        <f t="shared" si="11"/>
        <v/>
      </c>
      <c r="D716" s="150" t="e">
        <f t="shared" si="14"/>
        <v>#N/A</v>
      </c>
      <c r="E716" s="150" t="e">
        <f t="shared" si="15"/>
        <v>#N/A</v>
      </c>
      <c r="F716" s="151"/>
      <c r="G716" s="152"/>
      <c r="H716" s="152" t="str">
        <f t="shared" si="16"/>
        <v/>
      </c>
      <c r="I716" s="86"/>
      <c r="J716" s="86"/>
      <c r="K716" s="86" t="str">
        <f t="shared" si="17"/>
        <v/>
      </c>
      <c r="L716" s="86" t="str">
        <f t="shared" si="18"/>
        <v/>
      </c>
      <c r="M716" s="86" t="str">
        <f t="shared" si="19"/>
        <v/>
      </c>
      <c r="N716" s="69" t="str">
        <f t="shared" si="20"/>
        <v/>
      </c>
      <c r="O716" s="86" t="str">
        <f t="shared" si="21"/>
        <v/>
      </c>
      <c r="P716" s="86" t="str">
        <f t="shared" si="22"/>
        <v/>
      </c>
      <c r="Q716" s="153" t="str">
        <f t="shared" si="23"/>
        <v/>
      </c>
      <c r="R716" s="154"/>
      <c r="S716" s="155"/>
      <c r="T716" s="156"/>
      <c r="U716" s="157"/>
      <c r="V716" s="157"/>
      <c r="W716" s="157"/>
      <c r="X716" s="157"/>
      <c r="Y716" s="157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</row>
    <row r="717" spans="1:40" ht="13.5" thickBot="1" x14ac:dyDescent="0.25">
      <c r="A717" s="114" t="str">
        <f t="shared" si="12"/>
        <v/>
      </c>
      <c r="B717" s="114" t="str">
        <f t="shared" si="13"/>
        <v/>
      </c>
      <c r="C717" s="149" t="str">
        <f t="shared" si="11"/>
        <v/>
      </c>
      <c r="D717" s="150" t="e">
        <f t="shared" si="14"/>
        <v>#N/A</v>
      </c>
      <c r="E717" s="150" t="e">
        <f t="shared" si="15"/>
        <v>#N/A</v>
      </c>
      <c r="F717" s="151"/>
      <c r="G717" s="152"/>
      <c r="H717" s="152" t="str">
        <f t="shared" si="16"/>
        <v/>
      </c>
      <c r="I717" s="86"/>
      <c r="J717" s="86"/>
      <c r="K717" s="86" t="str">
        <f t="shared" si="17"/>
        <v/>
      </c>
      <c r="L717" s="86" t="str">
        <f t="shared" si="18"/>
        <v/>
      </c>
      <c r="M717" s="86" t="str">
        <f t="shared" si="19"/>
        <v/>
      </c>
      <c r="N717" s="69" t="str">
        <f t="shared" si="20"/>
        <v/>
      </c>
      <c r="O717" s="86" t="str">
        <f t="shared" si="21"/>
        <v/>
      </c>
      <c r="P717" s="86" t="str">
        <f t="shared" si="22"/>
        <v/>
      </c>
      <c r="Q717" s="153" t="str">
        <f t="shared" si="23"/>
        <v/>
      </c>
      <c r="R717" s="154"/>
      <c r="S717" s="155"/>
      <c r="T717" s="156"/>
      <c r="U717" s="157"/>
      <c r="V717" s="157"/>
      <c r="W717" s="157"/>
      <c r="X717" s="157"/>
      <c r="Y717" s="157"/>
      <c r="Z717" s="157"/>
      <c r="AA717" s="157"/>
      <c r="AB717" s="157"/>
      <c r="AC717" s="157"/>
      <c r="AD717" s="157"/>
      <c r="AE717" s="157"/>
      <c r="AF717" s="157"/>
      <c r="AG717" s="157"/>
      <c r="AH717" s="157"/>
      <c r="AI717" s="157"/>
      <c r="AJ717" s="157"/>
      <c r="AK717" s="157"/>
      <c r="AL717" s="157"/>
      <c r="AM717" s="157"/>
      <c r="AN717" s="157"/>
    </row>
    <row r="718" spans="1:40" ht="13.5" thickBot="1" x14ac:dyDescent="0.25">
      <c r="A718" s="114" t="str">
        <f t="shared" si="12"/>
        <v/>
      </c>
      <c r="B718" s="114" t="str">
        <f t="shared" si="13"/>
        <v/>
      </c>
      <c r="C718" s="149" t="str">
        <f t="shared" si="11"/>
        <v/>
      </c>
      <c r="D718" s="150" t="e">
        <f t="shared" si="14"/>
        <v>#N/A</v>
      </c>
      <c r="E718" s="150" t="e">
        <f t="shared" si="15"/>
        <v>#N/A</v>
      </c>
      <c r="F718" s="151"/>
      <c r="G718" s="152"/>
      <c r="H718" s="152" t="str">
        <f t="shared" si="16"/>
        <v/>
      </c>
      <c r="I718" s="86"/>
      <c r="J718" s="86"/>
      <c r="K718" s="86" t="str">
        <f t="shared" si="17"/>
        <v/>
      </c>
      <c r="L718" s="86" t="str">
        <f t="shared" si="18"/>
        <v/>
      </c>
      <c r="M718" s="86" t="str">
        <f t="shared" si="19"/>
        <v/>
      </c>
      <c r="N718" s="69" t="str">
        <f t="shared" si="20"/>
        <v/>
      </c>
      <c r="O718" s="86" t="str">
        <f t="shared" si="21"/>
        <v/>
      </c>
      <c r="P718" s="86" t="str">
        <f t="shared" si="22"/>
        <v/>
      </c>
      <c r="Q718" s="153" t="str">
        <f t="shared" si="23"/>
        <v/>
      </c>
      <c r="R718" s="154"/>
      <c r="S718" s="155"/>
      <c r="T718" s="156"/>
      <c r="U718" s="157"/>
      <c r="V718" s="157"/>
      <c r="W718" s="157"/>
      <c r="X718" s="157"/>
      <c r="Y718" s="157"/>
      <c r="Z718" s="157"/>
      <c r="AA718" s="157"/>
      <c r="AB718" s="157"/>
      <c r="AC718" s="157"/>
      <c r="AD718" s="157"/>
      <c r="AE718" s="157"/>
      <c r="AF718" s="157"/>
      <c r="AG718" s="157"/>
      <c r="AH718" s="157"/>
      <c r="AI718" s="157"/>
      <c r="AJ718" s="157"/>
      <c r="AK718" s="157"/>
      <c r="AL718" s="157"/>
      <c r="AM718" s="157"/>
      <c r="AN718" s="157"/>
    </row>
    <row r="719" spans="1:40" ht="13.5" thickBot="1" x14ac:dyDescent="0.25">
      <c r="A719" s="114" t="str">
        <f t="shared" si="12"/>
        <v/>
      </c>
      <c r="B719" s="114" t="str">
        <f t="shared" si="13"/>
        <v/>
      </c>
      <c r="C719" s="149" t="str">
        <f t="shared" si="11"/>
        <v/>
      </c>
      <c r="D719" s="150" t="e">
        <f t="shared" si="14"/>
        <v>#N/A</v>
      </c>
      <c r="E719" s="150" t="e">
        <f t="shared" si="15"/>
        <v>#N/A</v>
      </c>
      <c r="F719" s="151"/>
      <c r="G719" s="152"/>
      <c r="H719" s="152" t="str">
        <f t="shared" si="16"/>
        <v/>
      </c>
      <c r="I719" s="86"/>
      <c r="J719" s="86"/>
      <c r="K719" s="86" t="str">
        <f t="shared" si="17"/>
        <v/>
      </c>
      <c r="L719" s="86" t="str">
        <f t="shared" si="18"/>
        <v/>
      </c>
      <c r="M719" s="86" t="str">
        <f t="shared" si="19"/>
        <v/>
      </c>
      <c r="N719" s="69" t="str">
        <f t="shared" si="20"/>
        <v/>
      </c>
      <c r="O719" s="86" t="str">
        <f t="shared" si="21"/>
        <v/>
      </c>
      <c r="P719" s="86" t="str">
        <f t="shared" si="22"/>
        <v/>
      </c>
      <c r="Q719" s="153" t="str">
        <f t="shared" si="23"/>
        <v/>
      </c>
      <c r="R719" s="154"/>
      <c r="S719" s="155"/>
      <c r="T719" s="156"/>
      <c r="U719" s="157"/>
      <c r="V719" s="157"/>
      <c r="W719" s="157"/>
      <c r="X719" s="157"/>
      <c r="Y719" s="157"/>
      <c r="Z719" s="157"/>
      <c r="AA719" s="157"/>
      <c r="AB719" s="157"/>
      <c r="AC719" s="157"/>
      <c r="AD719" s="157"/>
      <c r="AE719" s="157"/>
      <c r="AF719" s="157"/>
      <c r="AG719" s="157"/>
      <c r="AH719" s="157"/>
      <c r="AI719" s="157"/>
      <c r="AJ719" s="157"/>
      <c r="AK719" s="157"/>
      <c r="AL719" s="157"/>
      <c r="AM719" s="157"/>
      <c r="AN719" s="157"/>
    </row>
    <row r="720" spans="1:40" ht="13.5" thickBot="1" x14ac:dyDescent="0.25">
      <c r="A720" s="114" t="str">
        <f t="shared" si="12"/>
        <v/>
      </c>
      <c r="B720" s="114" t="str">
        <f t="shared" si="13"/>
        <v/>
      </c>
      <c r="C720" s="149" t="str">
        <f t="shared" ref="C720:C751" si="24">IF(F720="","",VLOOKUP(F720,$D$676:$E$684,2,FALSE))</f>
        <v/>
      </c>
      <c r="D720" s="150" t="e">
        <f t="shared" si="14"/>
        <v>#N/A</v>
      </c>
      <c r="E720" s="150" t="e">
        <f t="shared" si="15"/>
        <v>#N/A</v>
      </c>
      <c r="F720" s="151"/>
      <c r="G720" s="152"/>
      <c r="H720" s="152" t="str">
        <f t="shared" si="16"/>
        <v/>
      </c>
      <c r="I720" s="86"/>
      <c r="J720" s="86"/>
      <c r="K720" s="86" t="str">
        <f t="shared" si="17"/>
        <v/>
      </c>
      <c r="L720" s="86" t="str">
        <f t="shared" si="18"/>
        <v/>
      </c>
      <c r="M720" s="86" t="str">
        <f t="shared" si="19"/>
        <v/>
      </c>
      <c r="N720" s="69" t="str">
        <f t="shared" si="20"/>
        <v/>
      </c>
      <c r="O720" s="86" t="str">
        <f t="shared" si="21"/>
        <v/>
      </c>
      <c r="P720" s="86" t="str">
        <f t="shared" si="22"/>
        <v/>
      </c>
      <c r="Q720" s="153" t="str">
        <f t="shared" si="23"/>
        <v/>
      </c>
      <c r="R720" s="154"/>
      <c r="S720" s="155"/>
      <c r="T720" s="156"/>
      <c r="U720" s="157"/>
      <c r="V720" s="157"/>
      <c r="W720" s="157"/>
      <c r="X720" s="157"/>
      <c r="Y720" s="157"/>
      <c r="Z720" s="157"/>
      <c r="AA720" s="157"/>
      <c r="AB720" s="157"/>
      <c r="AC720" s="157"/>
      <c r="AD720" s="157"/>
      <c r="AE720" s="157"/>
      <c r="AF720" s="157"/>
      <c r="AG720" s="157"/>
      <c r="AH720" s="157"/>
      <c r="AI720" s="157"/>
      <c r="AJ720" s="157"/>
      <c r="AK720" s="157"/>
      <c r="AL720" s="157"/>
      <c r="AM720" s="157"/>
      <c r="AN720" s="157"/>
    </row>
    <row r="721" spans="1:40" ht="13.5" thickBot="1" x14ac:dyDescent="0.25">
      <c r="A721" s="114" t="str">
        <f t="shared" si="12"/>
        <v/>
      </c>
      <c r="B721" s="114" t="str">
        <f t="shared" si="13"/>
        <v/>
      </c>
      <c r="C721" s="149" t="str">
        <f t="shared" si="24"/>
        <v/>
      </c>
      <c r="D721" s="150" t="e">
        <f t="shared" si="14"/>
        <v>#N/A</v>
      </c>
      <c r="E721" s="150" t="e">
        <f t="shared" si="15"/>
        <v>#N/A</v>
      </c>
      <c r="F721" s="151"/>
      <c r="G721" s="152"/>
      <c r="H721" s="152" t="str">
        <f t="shared" si="16"/>
        <v/>
      </c>
      <c r="I721" s="86"/>
      <c r="J721" s="86"/>
      <c r="K721" s="86" t="str">
        <f t="shared" si="17"/>
        <v/>
      </c>
      <c r="L721" s="86" t="str">
        <f t="shared" si="18"/>
        <v/>
      </c>
      <c r="M721" s="86" t="str">
        <f t="shared" si="19"/>
        <v/>
      </c>
      <c r="N721" s="69" t="str">
        <f t="shared" si="20"/>
        <v/>
      </c>
      <c r="O721" s="86" t="str">
        <f t="shared" si="21"/>
        <v/>
      </c>
      <c r="P721" s="86" t="str">
        <f t="shared" si="22"/>
        <v/>
      </c>
      <c r="Q721" s="153" t="str">
        <f t="shared" si="23"/>
        <v/>
      </c>
      <c r="R721" s="154"/>
      <c r="S721" s="155"/>
      <c r="T721" s="156"/>
      <c r="U721" s="157"/>
      <c r="V721" s="157"/>
      <c r="W721" s="157"/>
      <c r="X721" s="157"/>
      <c r="Y721" s="157"/>
      <c r="Z721" s="157"/>
      <c r="AA721" s="157"/>
      <c r="AB721" s="157"/>
      <c r="AC721" s="157"/>
      <c r="AD721" s="157"/>
      <c r="AE721" s="157"/>
      <c r="AF721" s="157"/>
      <c r="AG721" s="157"/>
      <c r="AH721" s="157"/>
      <c r="AI721" s="157"/>
      <c r="AJ721" s="157"/>
      <c r="AK721" s="157"/>
      <c r="AL721" s="157"/>
      <c r="AM721" s="157"/>
      <c r="AN721" s="157"/>
    </row>
    <row r="722" spans="1:40" ht="13.5" thickBot="1" x14ac:dyDescent="0.25">
      <c r="A722" s="114" t="str">
        <f t="shared" si="12"/>
        <v/>
      </c>
      <c r="B722" s="114" t="str">
        <f t="shared" si="13"/>
        <v/>
      </c>
      <c r="C722" s="149" t="str">
        <f t="shared" si="24"/>
        <v/>
      </c>
      <c r="D722" s="150" t="e">
        <f t="shared" si="14"/>
        <v>#N/A</v>
      </c>
      <c r="E722" s="150" t="e">
        <f t="shared" si="15"/>
        <v>#N/A</v>
      </c>
      <c r="F722" s="151"/>
      <c r="G722" s="152"/>
      <c r="H722" s="152" t="str">
        <f t="shared" si="16"/>
        <v/>
      </c>
      <c r="I722" s="86"/>
      <c r="J722" s="86"/>
      <c r="K722" s="86" t="str">
        <f t="shared" si="17"/>
        <v/>
      </c>
      <c r="L722" s="86" t="str">
        <f t="shared" si="18"/>
        <v/>
      </c>
      <c r="M722" s="86" t="str">
        <f t="shared" si="19"/>
        <v/>
      </c>
      <c r="N722" s="69" t="str">
        <f t="shared" si="20"/>
        <v/>
      </c>
      <c r="O722" s="86" t="str">
        <f t="shared" si="21"/>
        <v/>
      </c>
      <c r="P722" s="86" t="str">
        <f t="shared" si="22"/>
        <v/>
      </c>
      <c r="Q722" s="153" t="str">
        <f t="shared" si="23"/>
        <v/>
      </c>
      <c r="R722" s="154"/>
      <c r="S722" s="155"/>
      <c r="T722" s="156"/>
      <c r="U722" s="157"/>
      <c r="V722" s="157"/>
      <c r="W722" s="157"/>
      <c r="X722" s="157"/>
      <c r="Y722" s="157"/>
      <c r="Z722" s="157"/>
      <c r="AA722" s="157"/>
      <c r="AB722" s="157"/>
      <c r="AC722" s="157"/>
      <c r="AD722" s="157"/>
      <c r="AE722" s="157"/>
      <c r="AF722" s="157"/>
      <c r="AG722" s="157"/>
      <c r="AH722" s="157"/>
      <c r="AI722" s="157"/>
      <c r="AJ722" s="157"/>
      <c r="AK722" s="157"/>
      <c r="AL722" s="157"/>
      <c r="AM722" s="157"/>
      <c r="AN722" s="157"/>
    </row>
    <row r="723" spans="1:40" ht="13.5" thickBot="1" x14ac:dyDescent="0.25">
      <c r="A723" s="114" t="str">
        <f t="shared" si="12"/>
        <v/>
      </c>
      <c r="B723" s="114" t="str">
        <f t="shared" si="13"/>
        <v/>
      </c>
      <c r="C723" s="149" t="str">
        <f t="shared" si="24"/>
        <v/>
      </c>
      <c r="D723" s="150" t="e">
        <f t="shared" si="14"/>
        <v>#N/A</v>
      </c>
      <c r="E723" s="150" t="e">
        <f t="shared" si="15"/>
        <v>#N/A</v>
      </c>
      <c r="F723" s="151"/>
      <c r="G723" s="152"/>
      <c r="H723" s="152" t="str">
        <f t="shared" si="16"/>
        <v/>
      </c>
      <c r="I723" s="86"/>
      <c r="J723" s="86"/>
      <c r="K723" s="86" t="str">
        <f t="shared" si="17"/>
        <v/>
      </c>
      <c r="L723" s="86" t="str">
        <f t="shared" si="18"/>
        <v/>
      </c>
      <c r="M723" s="86" t="str">
        <f t="shared" si="19"/>
        <v/>
      </c>
      <c r="N723" s="69" t="str">
        <f t="shared" si="20"/>
        <v/>
      </c>
      <c r="O723" s="86" t="str">
        <f t="shared" si="21"/>
        <v/>
      </c>
      <c r="P723" s="86" t="str">
        <f t="shared" si="22"/>
        <v/>
      </c>
      <c r="Q723" s="153" t="str">
        <f t="shared" si="23"/>
        <v/>
      </c>
      <c r="R723" s="154"/>
      <c r="S723" s="155"/>
      <c r="T723" s="156"/>
      <c r="U723" s="157"/>
      <c r="V723" s="157"/>
      <c r="W723" s="157"/>
      <c r="X723" s="157"/>
      <c r="Y723" s="157"/>
      <c r="Z723" s="157"/>
      <c r="AA723" s="157"/>
      <c r="AB723" s="157"/>
      <c r="AC723" s="157"/>
      <c r="AD723" s="157"/>
      <c r="AE723" s="157"/>
      <c r="AF723" s="157"/>
      <c r="AG723" s="157"/>
      <c r="AH723" s="157"/>
      <c r="AI723" s="157"/>
      <c r="AJ723" s="157"/>
      <c r="AK723" s="157"/>
      <c r="AL723" s="157"/>
      <c r="AM723" s="157"/>
      <c r="AN723" s="157"/>
    </row>
    <row r="724" spans="1:40" ht="13.5" thickBot="1" x14ac:dyDescent="0.25">
      <c r="A724" s="114" t="str">
        <f t="shared" si="12"/>
        <v/>
      </c>
      <c r="B724" s="114" t="str">
        <f t="shared" si="13"/>
        <v/>
      </c>
      <c r="C724" s="149" t="str">
        <f t="shared" si="24"/>
        <v/>
      </c>
      <c r="D724" s="150" t="e">
        <f t="shared" si="14"/>
        <v>#N/A</v>
      </c>
      <c r="E724" s="150" t="e">
        <f t="shared" si="15"/>
        <v>#N/A</v>
      </c>
      <c r="F724" s="151"/>
      <c r="G724" s="152"/>
      <c r="H724" s="152" t="str">
        <f t="shared" si="16"/>
        <v/>
      </c>
      <c r="I724" s="86"/>
      <c r="J724" s="86"/>
      <c r="K724" s="86" t="str">
        <f t="shared" si="17"/>
        <v/>
      </c>
      <c r="L724" s="86" t="str">
        <f t="shared" si="18"/>
        <v/>
      </c>
      <c r="M724" s="86" t="str">
        <f t="shared" si="19"/>
        <v/>
      </c>
      <c r="N724" s="69" t="str">
        <f t="shared" si="20"/>
        <v/>
      </c>
      <c r="O724" s="86" t="str">
        <f t="shared" si="21"/>
        <v/>
      </c>
      <c r="P724" s="86" t="str">
        <f t="shared" si="22"/>
        <v/>
      </c>
      <c r="Q724" s="153" t="str">
        <f t="shared" si="23"/>
        <v/>
      </c>
      <c r="R724" s="154"/>
      <c r="S724" s="155"/>
      <c r="T724" s="156"/>
      <c r="U724" s="157"/>
      <c r="V724" s="157"/>
      <c r="W724" s="157"/>
      <c r="X724" s="157"/>
      <c r="Y724" s="157"/>
      <c r="Z724" s="157"/>
      <c r="AA724" s="157"/>
      <c r="AB724" s="157"/>
      <c r="AC724" s="157"/>
      <c r="AD724" s="157"/>
      <c r="AE724" s="157"/>
      <c r="AF724" s="157"/>
      <c r="AG724" s="157"/>
      <c r="AH724" s="157"/>
      <c r="AI724" s="157"/>
      <c r="AJ724" s="157"/>
      <c r="AK724" s="157"/>
      <c r="AL724" s="157"/>
      <c r="AM724" s="157"/>
      <c r="AN724" s="157"/>
    </row>
    <row r="725" spans="1:40" ht="13.5" thickBot="1" x14ac:dyDescent="0.25">
      <c r="A725" s="114" t="str">
        <f t="shared" si="12"/>
        <v/>
      </c>
      <c r="B725" s="114" t="str">
        <f t="shared" si="13"/>
        <v/>
      </c>
      <c r="C725" s="149" t="str">
        <f t="shared" si="24"/>
        <v/>
      </c>
      <c r="D725" s="150" t="e">
        <f t="shared" si="14"/>
        <v>#N/A</v>
      </c>
      <c r="E725" s="150" t="e">
        <f t="shared" si="15"/>
        <v>#N/A</v>
      </c>
      <c r="F725" s="151"/>
      <c r="G725" s="152"/>
      <c r="H725" s="152" t="str">
        <f t="shared" si="16"/>
        <v/>
      </c>
      <c r="I725" s="86"/>
      <c r="J725" s="86"/>
      <c r="K725" s="86" t="str">
        <f t="shared" si="17"/>
        <v/>
      </c>
      <c r="L725" s="86" t="str">
        <f t="shared" si="18"/>
        <v/>
      </c>
      <c r="M725" s="86" t="str">
        <f t="shared" si="19"/>
        <v/>
      </c>
      <c r="N725" s="69" t="str">
        <f t="shared" si="20"/>
        <v/>
      </c>
      <c r="O725" s="86" t="str">
        <f t="shared" si="21"/>
        <v/>
      </c>
      <c r="P725" s="86" t="str">
        <f t="shared" si="22"/>
        <v/>
      </c>
      <c r="Q725" s="153" t="str">
        <f t="shared" si="23"/>
        <v/>
      </c>
      <c r="R725" s="154"/>
      <c r="S725" s="155"/>
      <c r="T725" s="156"/>
      <c r="U725" s="157"/>
      <c r="V725" s="157"/>
      <c r="W725" s="157"/>
      <c r="X725" s="157"/>
      <c r="Y725" s="157"/>
      <c r="Z725" s="157"/>
      <c r="AA725" s="157"/>
      <c r="AB725" s="157"/>
      <c r="AC725" s="157"/>
      <c r="AD725" s="157"/>
      <c r="AE725" s="157"/>
      <c r="AF725" s="157"/>
      <c r="AG725" s="157"/>
      <c r="AH725" s="157"/>
      <c r="AI725" s="157"/>
      <c r="AJ725" s="157"/>
      <c r="AK725" s="157"/>
      <c r="AL725" s="157"/>
      <c r="AM725" s="157"/>
      <c r="AN725" s="157"/>
    </row>
    <row r="726" spans="1:40" ht="13.5" thickBot="1" x14ac:dyDescent="0.25">
      <c r="A726" s="114" t="str">
        <f t="shared" si="12"/>
        <v/>
      </c>
      <c r="B726" s="114" t="str">
        <f t="shared" si="13"/>
        <v/>
      </c>
      <c r="C726" s="149" t="str">
        <f t="shared" si="24"/>
        <v/>
      </c>
      <c r="D726" s="150" t="e">
        <f t="shared" si="14"/>
        <v>#N/A</v>
      </c>
      <c r="E726" s="150" t="e">
        <f t="shared" si="15"/>
        <v>#N/A</v>
      </c>
      <c r="F726" s="151"/>
      <c r="G726" s="152"/>
      <c r="H726" s="152" t="str">
        <f t="shared" si="16"/>
        <v/>
      </c>
      <c r="I726" s="86"/>
      <c r="J726" s="86"/>
      <c r="K726" s="86" t="str">
        <f t="shared" si="17"/>
        <v/>
      </c>
      <c r="L726" s="86" t="str">
        <f t="shared" si="18"/>
        <v/>
      </c>
      <c r="M726" s="86" t="str">
        <f t="shared" si="19"/>
        <v/>
      </c>
      <c r="N726" s="69" t="str">
        <f t="shared" si="20"/>
        <v/>
      </c>
      <c r="O726" s="86" t="str">
        <f t="shared" si="21"/>
        <v/>
      </c>
      <c r="P726" s="86" t="str">
        <f t="shared" si="22"/>
        <v/>
      </c>
      <c r="Q726" s="153" t="str">
        <f t="shared" si="23"/>
        <v/>
      </c>
      <c r="R726" s="154"/>
      <c r="S726" s="155"/>
      <c r="T726" s="156"/>
      <c r="U726" s="157"/>
      <c r="V726" s="157"/>
      <c r="W726" s="157"/>
      <c r="X726" s="157"/>
      <c r="Y726" s="157"/>
      <c r="Z726" s="157"/>
      <c r="AA726" s="157"/>
      <c r="AB726" s="157"/>
      <c r="AC726" s="157"/>
      <c r="AD726" s="157"/>
      <c r="AE726" s="157"/>
      <c r="AF726" s="157"/>
      <c r="AG726" s="157"/>
      <c r="AH726" s="157"/>
      <c r="AI726" s="157"/>
      <c r="AJ726" s="157"/>
      <c r="AK726" s="157"/>
      <c r="AL726" s="157"/>
      <c r="AM726" s="157"/>
      <c r="AN726" s="157"/>
    </row>
    <row r="727" spans="1:40" ht="13.5" thickBot="1" x14ac:dyDescent="0.25">
      <c r="A727" s="114" t="str">
        <f t="shared" si="12"/>
        <v/>
      </c>
      <c r="B727" s="114" t="str">
        <f t="shared" si="13"/>
        <v/>
      </c>
      <c r="C727" s="149" t="str">
        <f t="shared" si="24"/>
        <v/>
      </c>
      <c r="D727" s="150" t="e">
        <f t="shared" si="14"/>
        <v>#N/A</v>
      </c>
      <c r="E727" s="150" t="e">
        <f t="shared" si="15"/>
        <v>#N/A</v>
      </c>
      <c r="F727" s="151"/>
      <c r="G727" s="152"/>
      <c r="H727" s="152" t="str">
        <f t="shared" si="16"/>
        <v/>
      </c>
      <c r="I727" s="86"/>
      <c r="J727" s="86"/>
      <c r="K727" s="86" t="str">
        <f t="shared" si="17"/>
        <v/>
      </c>
      <c r="L727" s="86" t="str">
        <f t="shared" si="18"/>
        <v/>
      </c>
      <c r="M727" s="86" t="str">
        <f t="shared" si="19"/>
        <v/>
      </c>
      <c r="N727" s="69" t="str">
        <f t="shared" si="20"/>
        <v/>
      </c>
      <c r="O727" s="86" t="str">
        <f t="shared" si="21"/>
        <v/>
      </c>
      <c r="P727" s="86" t="str">
        <f t="shared" si="22"/>
        <v/>
      </c>
      <c r="Q727" s="153" t="str">
        <f t="shared" si="23"/>
        <v/>
      </c>
      <c r="R727" s="154"/>
      <c r="S727" s="155"/>
      <c r="T727" s="156"/>
      <c r="U727" s="157"/>
      <c r="V727" s="157"/>
      <c r="W727" s="157"/>
      <c r="X727" s="157"/>
      <c r="Y727" s="157"/>
      <c r="Z727" s="157"/>
      <c r="AA727" s="157"/>
      <c r="AB727" s="157"/>
      <c r="AC727" s="157"/>
      <c r="AD727" s="157"/>
      <c r="AE727" s="157"/>
      <c r="AF727" s="157"/>
      <c r="AG727" s="157"/>
      <c r="AH727" s="157"/>
      <c r="AI727" s="157"/>
      <c r="AJ727" s="157"/>
      <c r="AK727" s="157"/>
      <c r="AL727" s="157"/>
      <c r="AM727" s="157"/>
      <c r="AN727" s="157"/>
    </row>
    <row r="728" spans="1:40" ht="13.5" thickBot="1" x14ac:dyDescent="0.25">
      <c r="A728" s="114" t="str">
        <f t="shared" si="12"/>
        <v/>
      </c>
      <c r="B728" s="114" t="str">
        <f t="shared" si="13"/>
        <v/>
      </c>
      <c r="C728" s="149" t="str">
        <f t="shared" si="24"/>
        <v/>
      </c>
      <c r="D728" s="150" t="e">
        <f t="shared" si="14"/>
        <v>#N/A</v>
      </c>
      <c r="E728" s="150" t="e">
        <f t="shared" si="15"/>
        <v>#N/A</v>
      </c>
      <c r="F728" s="151"/>
      <c r="G728" s="152"/>
      <c r="H728" s="152" t="str">
        <f t="shared" si="16"/>
        <v/>
      </c>
      <c r="I728" s="86"/>
      <c r="J728" s="86"/>
      <c r="K728" s="86" t="str">
        <f t="shared" si="17"/>
        <v/>
      </c>
      <c r="L728" s="86" t="str">
        <f t="shared" si="18"/>
        <v/>
      </c>
      <c r="M728" s="86" t="str">
        <f t="shared" si="19"/>
        <v/>
      </c>
      <c r="N728" s="69" t="str">
        <f t="shared" si="20"/>
        <v/>
      </c>
      <c r="O728" s="86" t="str">
        <f t="shared" si="21"/>
        <v/>
      </c>
      <c r="P728" s="86" t="str">
        <f t="shared" si="22"/>
        <v/>
      </c>
      <c r="Q728" s="153" t="str">
        <f t="shared" si="23"/>
        <v/>
      </c>
      <c r="R728" s="154"/>
      <c r="S728" s="155"/>
      <c r="T728" s="156"/>
      <c r="U728" s="157"/>
      <c r="V728" s="157"/>
      <c r="W728" s="157"/>
      <c r="X728" s="157"/>
      <c r="Y728" s="157"/>
      <c r="Z728" s="157"/>
      <c r="AA728" s="157"/>
      <c r="AB728" s="157"/>
      <c r="AC728" s="157"/>
      <c r="AD728" s="157"/>
      <c r="AE728" s="157"/>
      <c r="AF728" s="157"/>
      <c r="AG728" s="157"/>
      <c r="AH728" s="157"/>
      <c r="AI728" s="157"/>
      <c r="AJ728" s="157"/>
      <c r="AK728" s="157"/>
      <c r="AL728" s="157"/>
      <c r="AM728" s="157"/>
      <c r="AN728" s="157"/>
    </row>
    <row r="729" spans="1:40" ht="13.5" thickBot="1" x14ac:dyDescent="0.25">
      <c r="A729" s="114" t="str">
        <f t="shared" si="12"/>
        <v/>
      </c>
      <c r="B729" s="114" t="str">
        <f t="shared" si="13"/>
        <v/>
      </c>
      <c r="C729" s="149" t="str">
        <f t="shared" si="24"/>
        <v/>
      </c>
      <c r="D729" s="150" t="e">
        <f t="shared" si="14"/>
        <v>#N/A</v>
      </c>
      <c r="E729" s="150" t="e">
        <f t="shared" si="15"/>
        <v>#N/A</v>
      </c>
      <c r="F729" s="151"/>
      <c r="G729" s="152"/>
      <c r="H729" s="152" t="str">
        <f t="shared" si="16"/>
        <v/>
      </c>
      <c r="I729" s="86"/>
      <c r="J729" s="86"/>
      <c r="K729" s="86" t="str">
        <f t="shared" si="17"/>
        <v/>
      </c>
      <c r="L729" s="86" t="str">
        <f t="shared" si="18"/>
        <v/>
      </c>
      <c r="M729" s="86" t="str">
        <f t="shared" si="19"/>
        <v/>
      </c>
      <c r="N729" s="69" t="str">
        <f t="shared" si="20"/>
        <v/>
      </c>
      <c r="O729" s="86" t="str">
        <f t="shared" si="21"/>
        <v/>
      </c>
      <c r="P729" s="86" t="str">
        <f t="shared" si="22"/>
        <v/>
      </c>
      <c r="Q729" s="153" t="str">
        <f t="shared" si="23"/>
        <v/>
      </c>
      <c r="R729" s="154"/>
      <c r="S729" s="155"/>
      <c r="T729" s="156"/>
      <c r="U729" s="157"/>
      <c r="V729" s="157"/>
      <c r="W729" s="157"/>
      <c r="X729" s="157"/>
      <c r="Y729" s="157"/>
      <c r="Z729" s="157"/>
      <c r="AA729" s="157"/>
      <c r="AB729" s="157"/>
      <c r="AC729" s="157"/>
      <c r="AD729" s="157"/>
      <c r="AE729" s="157"/>
      <c r="AF729" s="157"/>
      <c r="AG729" s="157"/>
      <c r="AH729" s="157"/>
      <c r="AI729" s="157"/>
      <c r="AJ729" s="157"/>
      <c r="AK729" s="157"/>
      <c r="AL729" s="157"/>
      <c r="AM729" s="157"/>
      <c r="AN729" s="157"/>
    </row>
    <row r="730" spans="1:40" ht="13.5" thickBot="1" x14ac:dyDescent="0.25">
      <c r="A730" s="114" t="str">
        <f t="shared" si="12"/>
        <v/>
      </c>
      <c r="B730" s="114" t="str">
        <f t="shared" si="13"/>
        <v/>
      </c>
      <c r="C730" s="149" t="str">
        <f t="shared" si="24"/>
        <v/>
      </c>
      <c r="D730" s="150" t="e">
        <f t="shared" si="14"/>
        <v>#N/A</v>
      </c>
      <c r="E730" s="150" t="e">
        <f t="shared" si="15"/>
        <v>#N/A</v>
      </c>
      <c r="F730" s="151"/>
      <c r="G730" s="152"/>
      <c r="H730" s="152" t="str">
        <f t="shared" si="16"/>
        <v/>
      </c>
      <c r="I730" s="86"/>
      <c r="J730" s="86"/>
      <c r="K730" s="86" t="str">
        <f t="shared" si="17"/>
        <v/>
      </c>
      <c r="L730" s="86" t="str">
        <f t="shared" si="18"/>
        <v/>
      </c>
      <c r="M730" s="86" t="str">
        <f t="shared" si="19"/>
        <v/>
      </c>
      <c r="N730" s="69" t="str">
        <f t="shared" si="20"/>
        <v/>
      </c>
      <c r="O730" s="86" t="str">
        <f t="shared" si="21"/>
        <v/>
      </c>
      <c r="P730" s="86" t="str">
        <f t="shared" si="22"/>
        <v/>
      </c>
      <c r="Q730" s="153" t="str">
        <f t="shared" si="23"/>
        <v/>
      </c>
      <c r="R730" s="154"/>
      <c r="S730" s="155"/>
      <c r="T730" s="156"/>
      <c r="U730" s="157"/>
      <c r="V730" s="157"/>
      <c r="W730" s="157"/>
      <c r="X730" s="157"/>
      <c r="Y730" s="157"/>
      <c r="Z730" s="157"/>
      <c r="AA730" s="157"/>
      <c r="AB730" s="157"/>
      <c r="AC730" s="157"/>
      <c r="AD730" s="157"/>
      <c r="AE730" s="157"/>
      <c r="AF730" s="157"/>
      <c r="AG730" s="157"/>
      <c r="AH730" s="157"/>
      <c r="AI730" s="157"/>
      <c r="AJ730" s="157"/>
      <c r="AK730" s="157"/>
      <c r="AL730" s="157"/>
      <c r="AM730" s="157"/>
      <c r="AN730" s="157"/>
    </row>
    <row r="731" spans="1:40" ht="13.5" thickBot="1" x14ac:dyDescent="0.25">
      <c r="A731" s="114" t="str">
        <f t="shared" si="12"/>
        <v/>
      </c>
      <c r="B731" s="114" t="str">
        <f t="shared" si="13"/>
        <v/>
      </c>
      <c r="C731" s="149" t="str">
        <f t="shared" si="24"/>
        <v/>
      </c>
      <c r="D731" s="150" t="e">
        <f t="shared" si="14"/>
        <v>#N/A</v>
      </c>
      <c r="E731" s="150" t="e">
        <f t="shared" si="15"/>
        <v>#N/A</v>
      </c>
      <c r="F731" s="151"/>
      <c r="G731" s="152"/>
      <c r="H731" s="152" t="str">
        <f t="shared" si="16"/>
        <v/>
      </c>
      <c r="I731" s="86"/>
      <c r="J731" s="86"/>
      <c r="K731" s="86" t="str">
        <f t="shared" si="17"/>
        <v/>
      </c>
      <c r="L731" s="86" t="str">
        <f t="shared" si="18"/>
        <v/>
      </c>
      <c r="M731" s="86" t="str">
        <f t="shared" si="19"/>
        <v/>
      </c>
      <c r="N731" s="69" t="str">
        <f t="shared" si="20"/>
        <v/>
      </c>
      <c r="O731" s="86" t="str">
        <f t="shared" si="21"/>
        <v/>
      </c>
      <c r="P731" s="86" t="str">
        <f t="shared" si="22"/>
        <v/>
      </c>
      <c r="Q731" s="153" t="str">
        <f t="shared" si="23"/>
        <v/>
      </c>
      <c r="R731" s="154"/>
      <c r="S731" s="155"/>
      <c r="T731" s="156"/>
      <c r="U731" s="157"/>
      <c r="V731" s="157"/>
      <c r="W731" s="157"/>
      <c r="X731" s="157"/>
      <c r="Y731" s="157"/>
      <c r="Z731" s="157"/>
      <c r="AA731" s="157"/>
      <c r="AB731" s="157"/>
      <c r="AC731" s="157"/>
      <c r="AD731" s="157"/>
      <c r="AE731" s="157"/>
      <c r="AF731" s="157"/>
      <c r="AG731" s="157"/>
      <c r="AH731" s="157"/>
      <c r="AI731" s="157"/>
      <c r="AJ731" s="157"/>
      <c r="AK731" s="157"/>
      <c r="AL731" s="157"/>
      <c r="AM731" s="157"/>
      <c r="AN731" s="157"/>
    </row>
    <row r="732" spans="1:40" ht="13.5" thickBot="1" x14ac:dyDescent="0.25">
      <c r="A732" s="114" t="str">
        <f t="shared" si="12"/>
        <v/>
      </c>
      <c r="B732" s="114" t="str">
        <f t="shared" si="13"/>
        <v/>
      </c>
      <c r="C732" s="149" t="str">
        <f t="shared" si="24"/>
        <v/>
      </c>
      <c r="D732" s="150" t="e">
        <f t="shared" si="14"/>
        <v>#N/A</v>
      </c>
      <c r="E732" s="150" t="e">
        <f t="shared" si="15"/>
        <v>#N/A</v>
      </c>
      <c r="F732" s="151"/>
      <c r="G732" s="152"/>
      <c r="H732" s="152" t="str">
        <f t="shared" si="16"/>
        <v/>
      </c>
      <c r="I732" s="86"/>
      <c r="J732" s="86"/>
      <c r="K732" s="86" t="str">
        <f t="shared" si="17"/>
        <v/>
      </c>
      <c r="L732" s="86" t="str">
        <f t="shared" si="18"/>
        <v/>
      </c>
      <c r="M732" s="86" t="str">
        <f t="shared" si="19"/>
        <v/>
      </c>
      <c r="N732" s="69" t="str">
        <f t="shared" si="20"/>
        <v/>
      </c>
      <c r="O732" s="86" t="str">
        <f t="shared" si="21"/>
        <v/>
      </c>
      <c r="P732" s="86" t="str">
        <f t="shared" si="22"/>
        <v/>
      </c>
      <c r="Q732" s="153" t="str">
        <f t="shared" si="23"/>
        <v/>
      </c>
      <c r="R732" s="154"/>
      <c r="S732" s="155"/>
      <c r="T732" s="156"/>
      <c r="U732" s="157"/>
      <c r="V732" s="157"/>
      <c r="W732" s="157"/>
      <c r="X732" s="157"/>
      <c r="Y732" s="157"/>
      <c r="Z732" s="157"/>
      <c r="AA732" s="157"/>
      <c r="AB732" s="157"/>
      <c r="AC732" s="157"/>
      <c r="AD732" s="157"/>
      <c r="AE732" s="157"/>
      <c r="AF732" s="157"/>
      <c r="AG732" s="157"/>
      <c r="AH732" s="157"/>
      <c r="AI732" s="157"/>
      <c r="AJ732" s="157"/>
      <c r="AK732" s="157"/>
      <c r="AL732" s="157"/>
      <c r="AM732" s="157"/>
      <c r="AN732" s="157"/>
    </row>
    <row r="733" spans="1:40" ht="13.5" thickBot="1" x14ac:dyDescent="0.25">
      <c r="A733" s="114" t="str">
        <f t="shared" si="12"/>
        <v/>
      </c>
      <c r="B733" s="114" t="str">
        <f t="shared" si="13"/>
        <v/>
      </c>
      <c r="C733" s="149" t="str">
        <f t="shared" si="24"/>
        <v/>
      </c>
      <c r="D733" s="150" t="e">
        <f t="shared" si="14"/>
        <v>#N/A</v>
      </c>
      <c r="E733" s="150" t="e">
        <f t="shared" si="15"/>
        <v>#N/A</v>
      </c>
      <c r="F733" s="151"/>
      <c r="G733" s="152"/>
      <c r="H733" s="152" t="str">
        <f t="shared" si="16"/>
        <v/>
      </c>
      <c r="I733" s="86"/>
      <c r="J733" s="86"/>
      <c r="K733" s="86" t="str">
        <f t="shared" si="17"/>
        <v/>
      </c>
      <c r="L733" s="86" t="str">
        <f t="shared" si="18"/>
        <v/>
      </c>
      <c r="M733" s="86" t="str">
        <f t="shared" si="19"/>
        <v/>
      </c>
      <c r="N733" s="69" t="str">
        <f t="shared" si="20"/>
        <v/>
      </c>
      <c r="O733" s="86" t="str">
        <f t="shared" si="21"/>
        <v/>
      </c>
      <c r="P733" s="86" t="str">
        <f t="shared" si="22"/>
        <v/>
      </c>
      <c r="Q733" s="153" t="str">
        <f t="shared" si="23"/>
        <v/>
      </c>
      <c r="R733" s="154"/>
      <c r="S733" s="155"/>
      <c r="T733" s="156"/>
      <c r="U733" s="157"/>
      <c r="V733" s="157"/>
      <c r="W733" s="157"/>
      <c r="X733" s="157"/>
      <c r="Y733" s="157"/>
      <c r="Z733" s="157"/>
      <c r="AA733" s="157"/>
      <c r="AB733" s="157"/>
      <c r="AC733" s="157"/>
      <c r="AD733" s="157"/>
      <c r="AE733" s="157"/>
      <c r="AF733" s="157"/>
      <c r="AG733" s="157"/>
      <c r="AH733" s="157"/>
      <c r="AI733" s="157"/>
      <c r="AJ733" s="157"/>
      <c r="AK733" s="157"/>
      <c r="AL733" s="157"/>
      <c r="AM733" s="157"/>
      <c r="AN733" s="157"/>
    </row>
    <row r="734" spans="1:40" ht="13.5" thickBot="1" x14ac:dyDescent="0.25">
      <c r="A734" s="114" t="str">
        <f t="shared" si="12"/>
        <v/>
      </c>
      <c r="B734" s="114" t="str">
        <f t="shared" si="13"/>
        <v/>
      </c>
      <c r="C734" s="149" t="str">
        <f t="shared" si="24"/>
        <v/>
      </c>
      <c r="D734" s="150" t="e">
        <f t="shared" si="14"/>
        <v>#N/A</v>
      </c>
      <c r="E734" s="150" t="e">
        <f t="shared" si="15"/>
        <v>#N/A</v>
      </c>
      <c r="F734" s="151"/>
      <c r="G734" s="152"/>
      <c r="H734" s="152" t="str">
        <f t="shared" si="16"/>
        <v/>
      </c>
      <c r="I734" s="86"/>
      <c r="J734" s="86"/>
      <c r="K734" s="86" t="str">
        <f t="shared" si="17"/>
        <v/>
      </c>
      <c r="L734" s="86" t="str">
        <f t="shared" si="18"/>
        <v/>
      </c>
      <c r="M734" s="86" t="str">
        <f t="shared" si="19"/>
        <v/>
      </c>
      <c r="N734" s="69" t="str">
        <f t="shared" si="20"/>
        <v/>
      </c>
      <c r="O734" s="86" t="str">
        <f t="shared" si="21"/>
        <v/>
      </c>
      <c r="P734" s="86" t="str">
        <f t="shared" si="22"/>
        <v/>
      </c>
      <c r="Q734" s="153" t="str">
        <f t="shared" si="23"/>
        <v/>
      </c>
      <c r="R734" s="154"/>
      <c r="S734" s="155"/>
      <c r="T734" s="156"/>
      <c r="U734" s="157"/>
      <c r="V734" s="157"/>
      <c r="W734" s="157"/>
      <c r="X734" s="157"/>
      <c r="Y734" s="157"/>
      <c r="Z734" s="157"/>
      <c r="AA734" s="157"/>
      <c r="AB734" s="157"/>
      <c r="AC734" s="157"/>
      <c r="AD734" s="157"/>
      <c r="AE734" s="157"/>
      <c r="AF734" s="157"/>
      <c r="AG734" s="157"/>
      <c r="AH734" s="157"/>
      <c r="AI734" s="157"/>
      <c r="AJ734" s="157"/>
      <c r="AK734" s="157"/>
      <c r="AL734" s="157"/>
      <c r="AM734" s="157"/>
      <c r="AN734" s="157"/>
    </row>
    <row r="735" spans="1:40" ht="13.5" thickBot="1" x14ac:dyDescent="0.25">
      <c r="A735" s="114" t="str">
        <f t="shared" si="12"/>
        <v/>
      </c>
      <c r="B735" s="114" t="str">
        <f t="shared" si="13"/>
        <v/>
      </c>
      <c r="C735" s="149" t="str">
        <f t="shared" si="24"/>
        <v/>
      </c>
      <c r="D735" s="150" t="e">
        <f t="shared" si="14"/>
        <v>#N/A</v>
      </c>
      <c r="E735" s="150" t="e">
        <f t="shared" si="15"/>
        <v>#N/A</v>
      </c>
      <c r="F735" s="151"/>
      <c r="G735" s="152"/>
      <c r="H735" s="152" t="str">
        <f t="shared" si="16"/>
        <v/>
      </c>
      <c r="I735" s="86"/>
      <c r="J735" s="86"/>
      <c r="K735" s="86" t="str">
        <f t="shared" si="17"/>
        <v/>
      </c>
      <c r="L735" s="86" t="str">
        <f t="shared" si="18"/>
        <v/>
      </c>
      <c r="M735" s="86" t="str">
        <f t="shared" si="19"/>
        <v/>
      </c>
      <c r="N735" s="69" t="str">
        <f t="shared" si="20"/>
        <v/>
      </c>
      <c r="O735" s="86" t="str">
        <f t="shared" si="21"/>
        <v/>
      </c>
      <c r="P735" s="86" t="str">
        <f t="shared" si="22"/>
        <v/>
      </c>
      <c r="Q735" s="153" t="str">
        <f t="shared" si="23"/>
        <v/>
      </c>
      <c r="R735" s="154"/>
      <c r="S735" s="155"/>
      <c r="T735" s="156"/>
      <c r="U735" s="157"/>
      <c r="V735" s="157"/>
      <c r="W735" s="157"/>
      <c r="X735" s="157"/>
      <c r="Y735" s="157"/>
      <c r="Z735" s="157"/>
      <c r="AA735" s="157"/>
      <c r="AB735" s="157"/>
      <c r="AC735" s="157"/>
      <c r="AD735" s="157"/>
      <c r="AE735" s="157"/>
      <c r="AF735" s="157"/>
      <c r="AG735" s="157"/>
      <c r="AH735" s="157"/>
      <c r="AI735" s="157"/>
      <c r="AJ735" s="157"/>
      <c r="AK735" s="157"/>
      <c r="AL735" s="157"/>
      <c r="AM735" s="157"/>
      <c r="AN735" s="157"/>
    </row>
    <row r="736" spans="1:40" ht="13.5" thickBot="1" x14ac:dyDescent="0.25">
      <c r="A736" s="114" t="str">
        <f t="shared" si="12"/>
        <v/>
      </c>
      <c r="B736" s="114" t="str">
        <f t="shared" si="13"/>
        <v/>
      </c>
      <c r="C736" s="149" t="str">
        <f t="shared" si="24"/>
        <v/>
      </c>
      <c r="D736" s="150" t="e">
        <f t="shared" si="14"/>
        <v>#N/A</v>
      </c>
      <c r="E736" s="150" t="e">
        <f t="shared" si="15"/>
        <v>#N/A</v>
      </c>
      <c r="F736" s="151"/>
      <c r="G736" s="152"/>
      <c r="H736" s="152" t="str">
        <f t="shared" si="16"/>
        <v/>
      </c>
      <c r="I736" s="86"/>
      <c r="J736" s="86"/>
      <c r="K736" s="86" t="str">
        <f t="shared" si="17"/>
        <v/>
      </c>
      <c r="L736" s="86" t="str">
        <f t="shared" si="18"/>
        <v/>
      </c>
      <c r="M736" s="86" t="str">
        <f t="shared" si="19"/>
        <v/>
      </c>
      <c r="N736" s="69" t="str">
        <f t="shared" si="20"/>
        <v/>
      </c>
      <c r="O736" s="86" t="str">
        <f t="shared" si="21"/>
        <v/>
      </c>
      <c r="P736" s="86" t="str">
        <f t="shared" si="22"/>
        <v/>
      </c>
      <c r="Q736" s="153" t="str">
        <f t="shared" si="23"/>
        <v/>
      </c>
      <c r="R736" s="154"/>
      <c r="S736" s="155"/>
      <c r="T736" s="156"/>
      <c r="U736" s="157"/>
      <c r="V736" s="157"/>
      <c r="W736" s="157"/>
      <c r="X736" s="157"/>
      <c r="Y736" s="157"/>
      <c r="Z736" s="157"/>
      <c r="AA736" s="157"/>
      <c r="AB736" s="157"/>
      <c r="AC736" s="157"/>
      <c r="AD736" s="157"/>
      <c r="AE736" s="157"/>
      <c r="AF736" s="157"/>
      <c r="AG736" s="157"/>
      <c r="AH736" s="157"/>
      <c r="AI736" s="157"/>
      <c r="AJ736" s="157"/>
      <c r="AK736" s="157"/>
      <c r="AL736" s="157"/>
      <c r="AM736" s="157"/>
      <c r="AN736" s="157"/>
    </row>
    <row r="737" spans="1:40" ht="13.5" thickBot="1" x14ac:dyDescent="0.25">
      <c r="A737" s="114" t="str">
        <f t="shared" si="12"/>
        <v/>
      </c>
      <c r="B737" s="114" t="str">
        <f t="shared" si="13"/>
        <v/>
      </c>
      <c r="C737" s="149" t="str">
        <f t="shared" si="24"/>
        <v/>
      </c>
      <c r="D737" s="150" t="e">
        <f t="shared" si="14"/>
        <v>#N/A</v>
      </c>
      <c r="E737" s="150" t="e">
        <f t="shared" si="15"/>
        <v>#N/A</v>
      </c>
      <c r="F737" s="151"/>
      <c r="G737" s="152"/>
      <c r="H737" s="152" t="str">
        <f t="shared" si="16"/>
        <v/>
      </c>
      <c r="I737" s="86"/>
      <c r="J737" s="86"/>
      <c r="K737" s="86" t="str">
        <f t="shared" si="17"/>
        <v/>
      </c>
      <c r="L737" s="86" t="str">
        <f t="shared" si="18"/>
        <v/>
      </c>
      <c r="M737" s="86" t="str">
        <f t="shared" si="19"/>
        <v/>
      </c>
      <c r="N737" s="69" t="str">
        <f t="shared" si="20"/>
        <v/>
      </c>
      <c r="O737" s="86" t="str">
        <f t="shared" si="21"/>
        <v/>
      </c>
      <c r="P737" s="86" t="str">
        <f t="shared" si="22"/>
        <v/>
      </c>
      <c r="Q737" s="153" t="str">
        <f t="shared" si="23"/>
        <v/>
      </c>
      <c r="R737" s="154"/>
      <c r="S737" s="155"/>
      <c r="T737" s="156"/>
      <c r="U737" s="157"/>
      <c r="V737" s="157"/>
      <c r="W737" s="157"/>
      <c r="X737" s="157"/>
      <c r="Y737" s="157"/>
      <c r="Z737" s="157"/>
      <c r="AA737" s="157"/>
      <c r="AB737" s="157"/>
      <c r="AC737" s="157"/>
      <c r="AD737" s="157"/>
      <c r="AE737" s="157"/>
      <c r="AF737" s="157"/>
      <c r="AG737" s="157"/>
      <c r="AH737" s="157"/>
      <c r="AI737" s="157"/>
      <c r="AJ737" s="157"/>
      <c r="AK737" s="157"/>
      <c r="AL737" s="157"/>
      <c r="AM737" s="157"/>
      <c r="AN737" s="157"/>
    </row>
    <row r="738" spans="1:40" ht="13.5" thickBot="1" x14ac:dyDescent="0.25">
      <c r="A738" s="114" t="str">
        <f t="shared" si="12"/>
        <v/>
      </c>
      <c r="B738" s="114" t="str">
        <f t="shared" si="13"/>
        <v/>
      </c>
      <c r="C738" s="149" t="str">
        <f t="shared" si="24"/>
        <v/>
      </c>
      <c r="D738" s="150" t="e">
        <f t="shared" si="14"/>
        <v>#N/A</v>
      </c>
      <c r="E738" s="150" t="e">
        <f t="shared" si="15"/>
        <v>#N/A</v>
      </c>
      <c r="F738" s="151"/>
      <c r="G738" s="152"/>
      <c r="H738" s="152" t="str">
        <f t="shared" si="16"/>
        <v/>
      </c>
      <c r="I738" s="86"/>
      <c r="J738" s="86"/>
      <c r="K738" s="86" t="str">
        <f t="shared" si="17"/>
        <v/>
      </c>
      <c r="L738" s="86" t="str">
        <f t="shared" si="18"/>
        <v/>
      </c>
      <c r="M738" s="86" t="str">
        <f t="shared" si="19"/>
        <v/>
      </c>
      <c r="N738" s="69" t="str">
        <f t="shared" si="20"/>
        <v/>
      </c>
      <c r="O738" s="86" t="str">
        <f t="shared" si="21"/>
        <v/>
      </c>
      <c r="P738" s="86" t="str">
        <f t="shared" si="22"/>
        <v/>
      </c>
      <c r="Q738" s="153" t="str">
        <f t="shared" si="23"/>
        <v/>
      </c>
      <c r="R738" s="154"/>
      <c r="S738" s="155"/>
      <c r="T738" s="156"/>
      <c r="U738" s="157"/>
      <c r="V738" s="157"/>
      <c r="W738" s="157"/>
      <c r="X738" s="157"/>
      <c r="Y738" s="157"/>
      <c r="Z738" s="157"/>
      <c r="AA738" s="157"/>
      <c r="AB738" s="157"/>
      <c r="AC738" s="157"/>
      <c r="AD738" s="157"/>
      <c r="AE738" s="157"/>
      <c r="AF738" s="157"/>
      <c r="AG738" s="157"/>
      <c r="AH738" s="157"/>
      <c r="AI738" s="157"/>
      <c r="AJ738" s="157"/>
      <c r="AK738" s="157"/>
      <c r="AL738" s="157"/>
      <c r="AM738" s="157"/>
      <c r="AN738" s="157"/>
    </row>
    <row r="739" spans="1:40" ht="13.5" thickBot="1" x14ac:dyDescent="0.25">
      <c r="A739" s="114" t="str">
        <f t="shared" si="12"/>
        <v/>
      </c>
      <c r="B739" s="114" t="str">
        <f t="shared" si="13"/>
        <v/>
      </c>
      <c r="C739" s="149" t="str">
        <f t="shared" si="24"/>
        <v/>
      </c>
      <c r="D739" s="150" t="e">
        <f t="shared" si="14"/>
        <v>#N/A</v>
      </c>
      <c r="E739" s="150" t="e">
        <f t="shared" si="15"/>
        <v>#N/A</v>
      </c>
      <c r="F739" s="151"/>
      <c r="G739" s="152"/>
      <c r="H739" s="152" t="str">
        <f t="shared" si="16"/>
        <v/>
      </c>
      <c r="I739" s="86"/>
      <c r="J739" s="86"/>
      <c r="K739" s="86" t="str">
        <f t="shared" si="17"/>
        <v/>
      </c>
      <c r="L739" s="86" t="str">
        <f t="shared" si="18"/>
        <v/>
      </c>
      <c r="M739" s="86" t="str">
        <f t="shared" si="19"/>
        <v/>
      </c>
      <c r="N739" s="69" t="str">
        <f t="shared" si="20"/>
        <v/>
      </c>
      <c r="O739" s="86" t="str">
        <f t="shared" si="21"/>
        <v/>
      </c>
      <c r="P739" s="86" t="str">
        <f t="shared" si="22"/>
        <v/>
      </c>
      <c r="Q739" s="153" t="str">
        <f t="shared" si="23"/>
        <v/>
      </c>
      <c r="R739" s="154"/>
      <c r="S739" s="155"/>
      <c r="T739" s="156"/>
      <c r="U739" s="157"/>
      <c r="V739" s="157"/>
      <c r="W739" s="157"/>
      <c r="X739" s="157"/>
      <c r="Y739" s="157"/>
      <c r="Z739" s="157"/>
      <c r="AA739" s="157"/>
      <c r="AB739" s="157"/>
      <c r="AC739" s="157"/>
      <c r="AD739" s="157"/>
      <c r="AE739" s="157"/>
      <c r="AF739" s="157"/>
      <c r="AG739" s="157"/>
      <c r="AH739" s="157"/>
      <c r="AI739" s="157"/>
      <c r="AJ739" s="157"/>
      <c r="AK739" s="157"/>
      <c r="AL739" s="157"/>
      <c r="AM739" s="157"/>
      <c r="AN739" s="157"/>
    </row>
    <row r="740" spans="1:40" ht="13.5" thickBot="1" x14ac:dyDescent="0.25">
      <c r="A740" s="114" t="str">
        <f t="shared" si="12"/>
        <v/>
      </c>
      <c r="B740" s="114" t="str">
        <f t="shared" si="13"/>
        <v/>
      </c>
      <c r="C740" s="149" t="str">
        <f t="shared" si="24"/>
        <v/>
      </c>
      <c r="D740" s="150" t="e">
        <f t="shared" si="14"/>
        <v>#N/A</v>
      </c>
      <c r="E740" s="150" t="e">
        <f t="shared" si="15"/>
        <v>#N/A</v>
      </c>
      <c r="F740" s="151"/>
      <c r="G740" s="152"/>
      <c r="H740" s="152" t="str">
        <f t="shared" si="16"/>
        <v/>
      </c>
      <c r="I740" s="86"/>
      <c r="J740" s="86"/>
      <c r="K740" s="86" t="str">
        <f t="shared" si="17"/>
        <v/>
      </c>
      <c r="L740" s="86" t="str">
        <f t="shared" si="18"/>
        <v/>
      </c>
      <c r="M740" s="86" t="str">
        <f t="shared" si="19"/>
        <v/>
      </c>
      <c r="N740" s="69" t="str">
        <f t="shared" si="20"/>
        <v/>
      </c>
      <c r="O740" s="86" t="str">
        <f t="shared" si="21"/>
        <v/>
      </c>
      <c r="P740" s="86" t="str">
        <f t="shared" si="22"/>
        <v/>
      </c>
      <c r="Q740" s="153" t="str">
        <f t="shared" si="23"/>
        <v/>
      </c>
      <c r="R740" s="154"/>
      <c r="S740" s="155"/>
      <c r="T740" s="156"/>
      <c r="U740" s="157"/>
      <c r="V740" s="157"/>
      <c r="W740" s="157"/>
      <c r="X740" s="157"/>
      <c r="Y740" s="157"/>
      <c r="Z740" s="157"/>
      <c r="AA740" s="157"/>
      <c r="AB740" s="157"/>
      <c r="AC740" s="157"/>
      <c r="AD740" s="157"/>
      <c r="AE740" s="157"/>
      <c r="AF740" s="157"/>
      <c r="AG740" s="157"/>
      <c r="AH740" s="157"/>
      <c r="AI740" s="157"/>
      <c r="AJ740" s="157"/>
      <c r="AK740" s="157"/>
      <c r="AL740" s="157"/>
      <c r="AM740" s="157"/>
      <c r="AN740" s="157"/>
    </row>
    <row r="741" spans="1:40" ht="13.5" thickBot="1" x14ac:dyDescent="0.25">
      <c r="A741" s="114" t="str">
        <f t="shared" si="12"/>
        <v/>
      </c>
      <c r="B741" s="114" t="str">
        <f t="shared" si="13"/>
        <v/>
      </c>
      <c r="C741" s="149" t="str">
        <f t="shared" si="24"/>
        <v/>
      </c>
      <c r="D741" s="150" t="e">
        <f t="shared" si="14"/>
        <v>#N/A</v>
      </c>
      <c r="E741" s="150" t="e">
        <f t="shared" si="15"/>
        <v>#N/A</v>
      </c>
      <c r="F741" s="151"/>
      <c r="G741" s="152"/>
      <c r="H741" s="152" t="str">
        <f t="shared" si="16"/>
        <v/>
      </c>
      <c r="I741" s="86"/>
      <c r="J741" s="86"/>
      <c r="K741" s="86" t="str">
        <f t="shared" si="17"/>
        <v/>
      </c>
      <c r="L741" s="86" t="str">
        <f t="shared" si="18"/>
        <v/>
      </c>
      <c r="M741" s="86" t="str">
        <f t="shared" si="19"/>
        <v/>
      </c>
      <c r="N741" s="69" t="str">
        <f t="shared" si="20"/>
        <v/>
      </c>
      <c r="O741" s="86" t="str">
        <f t="shared" si="21"/>
        <v/>
      </c>
      <c r="P741" s="86" t="str">
        <f t="shared" si="22"/>
        <v/>
      </c>
      <c r="Q741" s="153" t="str">
        <f t="shared" si="23"/>
        <v/>
      </c>
      <c r="R741" s="154"/>
      <c r="S741" s="155"/>
      <c r="T741" s="156"/>
      <c r="U741" s="157"/>
      <c r="V741" s="157"/>
      <c r="W741" s="157"/>
      <c r="X741" s="157"/>
      <c r="Y741" s="157"/>
      <c r="Z741" s="157"/>
      <c r="AA741" s="157"/>
      <c r="AB741" s="157"/>
      <c r="AC741" s="157"/>
      <c r="AD741" s="157"/>
      <c r="AE741" s="157"/>
      <c r="AF741" s="157"/>
      <c r="AG741" s="157"/>
      <c r="AH741" s="157"/>
      <c r="AI741" s="157"/>
      <c r="AJ741" s="157"/>
      <c r="AK741" s="157"/>
      <c r="AL741" s="157"/>
      <c r="AM741" s="157"/>
      <c r="AN741" s="157"/>
    </row>
    <row r="742" spans="1:40" ht="13.5" thickBot="1" x14ac:dyDescent="0.25">
      <c r="A742" s="114" t="str">
        <f t="shared" si="12"/>
        <v/>
      </c>
      <c r="B742" s="114" t="str">
        <f t="shared" si="13"/>
        <v/>
      </c>
      <c r="C742" s="149" t="str">
        <f t="shared" si="24"/>
        <v/>
      </c>
      <c r="D742" s="150" t="e">
        <f t="shared" si="14"/>
        <v>#N/A</v>
      </c>
      <c r="E742" s="150" t="e">
        <f t="shared" si="15"/>
        <v>#N/A</v>
      </c>
      <c r="F742" s="151"/>
      <c r="G742" s="152"/>
      <c r="H742" s="152" t="str">
        <f t="shared" si="16"/>
        <v/>
      </c>
      <c r="I742" s="86"/>
      <c r="J742" s="86"/>
      <c r="K742" s="86" t="str">
        <f t="shared" si="17"/>
        <v/>
      </c>
      <c r="L742" s="86" t="str">
        <f t="shared" si="18"/>
        <v/>
      </c>
      <c r="M742" s="86" t="str">
        <f t="shared" si="19"/>
        <v/>
      </c>
      <c r="N742" s="69" t="str">
        <f t="shared" si="20"/>
        <v/>
      </c>
      <c r="O742" s="86" t="str">
        <f t="shared" si="21"/>
        <v/>
      </c>
      <c r="P742" s="86" t="str">
        <f t="shared" si="22"/>
        <v/>
      </c>
      <c r="Q742" s="153" t="str">
        <f t="shared" si="23"/>
        <v/>
      </c>
      <c r="R742" s="154"/>
      <c r="S742" s="155"/>
      <c r="T742" s="156"/>
      <c r="U742" s="157"/>
      <c r="V742" s="157"/>
      <c r="W742" s="157"/>
      <c r="X742" s="157"/>
      <c r="Y742" s="157"/>
      <c r="Z742" s="157"/>
      <c r="AA742" s="157"/>
      <c r="AB742" s="157"/>
      <c r="AC742" s="157"/>
      <c r="AD742" s="157"/>
      <c r="AE742" s="157"/>
      <c r="AF742" s="157"/>
      <c r="AG742" s="157"/>
      <c r="AH742" s="157"/>
      <c r="AI742" s="157"/>
      <c r="AJ742" s="157"/>
      <c r="AK742" s="157"/>
      <c r="AL742" s="157"/>
      <c r="AM742" s="157"/>
      <c r="AN742" s="157"/>
    </row>
    <row r="743" spans="1:40" ht="13.5" thickBot="1" x14ac:dyDescent="0.25">
      <c r="A743" s="114" t="str">
        <f t="shared" si="12"/>
        <v/>
      </c>
      <c r="B743" s="114" t="str">
        <f t="shared" si="13"/>
        <v/>
      </c>
      <c r="C743" s="149" t="str">
        <f t="shared" si="24"/>
        <v/>
      </c>
      <c r="D743" s="150" t="e">
        <f t="shared" si="14"/>
        <v>#N/A</v>
      </c>
      <c r="E743" s="150" t="e">
        <f t="shared" si="15"/>
        <v>#N/A</v>
      </c>
      <c r="F743" s="151"/>
      <c r="G743" s="152"/>
      <c r="H743" s="152" t="str">
        <f t="shared" si="16"/>
        <v/>
      </c>
      <c r="I743" s="86"/>
      <c r="J743" s="86"/>
      <c r="K743" s="86" t="str">
        <f t="shared" si="17"/>
        <v/>
      </c>
      <c r="L743" s="86" t="str">
        <f t="shared" si="18"/>
        <v/>
      </c>
      <c r="M743" s="86" t="str">
        <f t="shared" si="19"/>
        <v/>
      </c>
      <c r="N743" s="69" t="str">
        <f t="shared" si="20"/>
        <v/>
      </c>
      <c r="O743" s="86" t="str">
        <f t="shared" si="21"/>
        <v/>
      </c>
      <c r="P743" s="86" t="str">
        <f t="shared" si="22"/>
        <v/>
      </c>
      <c r="Q743" s="153" t="str">
        <f t="shared" si="23"/>
        <v/>
      </c>
      <c r="R743" s="154"/>
      <c r="S743" s="155"/>
      <c r="T743" s="156"/>
      <c r="U743" s="157"/>
      <c r="V743" s="157"/>
      <c r="W743" s="157"/>
      <c r="X743" s="157"/>
      <c r="Y743" s="157"/>
      <c r="Z743" s="157"/>
      <c r="AA743" s="157"/>
      <c r="AB743" s="157"/>
      <c r="AC743" s="157"/>
      <c r="AD743" s="157"/>
      <c r="AE743" s="157"/>
      <c r="AF743" s="157"/>
      <c r="AG743" s="157"/>
      <c r="AH743" s="157"/>
      <c r="AI743" s="157"/>
      <c r="AJ743" s="157"/>
      <c r="AK743" s="157"/>
      <c r="AL743" s="157"/>
      <c r="AM743" s="157"/>
      <c r="AN743" s="157"/>
    </row>
    <row r="744" spans="1:40" ht="13.5" thickBot="1" x14ac:dyDescent="0.25">
      <c r="A744" s="114" t="str">
        <f t="shared" si="12"/>
        <v/>
      </c>
      <c r="B744" s="114" t="str">
        <f t="shared" si="13"/>
        <v/>
      </c>
      <c r="C744" s="149" t="str">
        <f t="shared" si="24"/>
        <v/>
      </c>
      <c r="D744" s="150" t="e">
        <f t="shared" si="14"/>
        <v>#N/A</v>
      </c>
      <c r="E744" s="150" t="e">
        <f t="shared" si="15"/>
        <v>#N/A</v>
      </c>
      <c r="F744" s="151"/>
      <c r="G744" s="152"/>
      <c r="H744" s="152" t="str">
        <f t="shared" si="16"/>
        <v/>
      </c>
      <c r="I744" s="86"/>
      <c r="J744" s="86"/>
      <c r="K744" s="86" t="str">
        <f t="shared" si="17"/>
        <v/>
      </c>
      <c r="L744" s="86" t="str">
        <f t="shared" si="18"/>
        <v/>
      </c>
      <c r="M744" s="86" t="str">
        <f t="shared" si="19"/>
        <v/>
      </c>
      <c r="N744" s="69" t="str">
        <f t="shared" si="20"/>
        <v/>
      </c>
      <c r="O744" s="86" t="str">
        <f t="shared" si="21"/>
        <v/>
      </c>
      <c r="P744" s="86" t="str">
        <f t="shared" si="22"/>
        <v/>
      </c>
      <c r="Q744" s="153" t="str">
        <f t="shared" si="23"/>
        <v/>
      </c>
      <c r="R744" s="154"/>
      <c r="S744" s="155"/>
      <c r="T744" s="156"/>
      <c r="U744" s="157"/>
      <c r="V744" s="157"/>
      <c r="W744" s="157"/>
      <c r="X744" s="157"/>
      <c r="Y744" s="157"/>
      <c r="Z744" s="157"/>
      <c r="AA744" s="157"/>
      <c r="AB744" s="157"/>
      <c r="AC744" s="157"/>
      <c r="AD744" s="157"/>
      <c r="AE744" s="157"/>
      <c r="AF744" s="157"/>
      <c r="AG744" s="157"/>
      <c r="AH744" s="157"/>
      <c r="AI744" s="157"/>
      <c r="AJ744" s="157"/>
      <c r="AK744" s="157"/>
      <c r="AL744" s="157"/>
      <c r="AM744" s="157"/>
      <c r="AN744" s="157"/>
    </row>
    <row r="745" spans="1:40" ht="13.5" thickBot="1" x14ac:dyDescent="0.25">
      <c r="A745" s="114" t="str">
        <f t="shared" si="12"/>
        <v/>
      </c>
      <c r="B745" s="114" t="str">
        <f t="shared" si="13"/>
        <v/>
      </c>
      <c r="C745" s="149" t="str">
        <f t="shared" si="24"/>
        <v/>
      </c>
      <c r="D745" s="150" t="e">
        <f t="shared" si="14"/>
        <v>#N/A</v>
      </c>
      <c r="E745" s="150" t="e">
        <f t="shared" si="15"/>
        <v>#N/A</v>
      </c>
      <c r="F745" s="151"/>
      <c r="G745" s="152"/>
      <c r="H745" s="152" t="str">
        <f t="shared" si="16"/>
        <v/>
      </c>
      <c r="I745" s="86"/>
      <c r="J745" s="86"/>
      <c r="K745" s="86" t="str">
        <f t="shared" si="17"/>
        <v/>
      </c>
      <c r="L745" s="86" t="str">
        <f t="shared" si="18"/>
        <v/>
      </c>
      <c r="M745" s="86" t="str">
        <f t="shared" si="19"/>
        <v/>
      </c>
      <c r="N745" s="69" t="str">
        <f t="shared" si="20"/>
        <v/>
      </c>
      <c r="O745" s="86" t="str">
        <f t="shared" si="21"/>
        <v/>
      </c>
      <c r="P745" s="86" t="str">
        <f t="shared" si="22"/>
        <v/>
      </c>
      <c r="Q745" s="153" t="str">
        <f t="shared" si="23"/>
        <v/>
      </c>
      <c r="R745" s="154"/>
      <c r="S745" s="155"/>
      <c r="T745" s="156"/>
      <c r="U745" s="157"/>
      <c r="V745" s="157"/>
      <c r="W745" s="157"/>
      <c r="X745" s="157"/>
      <c r="Y745" s="157"/>
      <c r="Z745" s="157"/>
      <c r="AA745" s="157"/>
      <c r="AB745" s="157"/>
      <c r="AC745" s="157"/>
      <c r="AD745" s="157"/>
      <c r="AE745" s="157"/>
      <c r="AF745" s="157"/>
      <c r="AG745" s="157"/>
      <c r="AH745" s="157"/>
      <c r="AI745" s="157"/>
      <c r="AJ745" s="157"/>
      <c r="AK745" s="157"/>
      <c r="AL745" s="157"/>
      <c r="AM745" s="157"/>
      <c r="AN745" s="157"/>
    </row>
    <row r="746" spans="1:40" ht="13.5" thickBot="1" x14ac:dyDescent="0.25">
      <c r="A746" s="114" t="str">
        <f t="shared" si="12"/>
        <v/>
      </c>
      <c r="B746" s="114" t="str">
        <f t="shared" si="13"/>
        <v/>
      </c>
      <c r="C746" s="149" t="str">
        <f t="shared" si="24"/>
        <v/>
      </c>
      <c r="D746" s="150" t="e">
        <f t="shared" si="14"/>
        <v>#N/A</v>
      </c>
      <c r="E746" s="150" t="e">
        <f t="shared" si="15"/>
        <v>#N/A</v>
      </c>
      <c r="F746" s="151"/>
      <c r="G746" s="152"/>
      <c r="H746" s="152" t="str">
        <f t="shared" si="16"/>
        <v/>
      </c>
      <c r="I746" s="86"/>
      <c r="J746" s="86"/>
      <c r="K746" s="86" t="str">
        <f t="shared" si="17"/>
        <v/>
      </c>
      <c r="L746" s="86" t="str">
        <f t="shared" si="18"/>
        <v/>
      </c>
      <c r="M746" s="86" t="str">
        <f t="shared" si="19"/>
        <v/>
      </c>
      <c r="N746" s="69" t="str">
        <f t="shared" si="20"/>
        <v/>
      </c>
      <c r="O746" s="86" t="str">
        <f t="shared" si="21"/>
        <v/>
      </c>
      <c r="P746" s="86" t="str">
        <f t="shared" si="22"/>
        <v/>
      </c>
      <c r="Q746" s="153" t="str">
        <f t="shared" si="23"/>
        <v/>
      </c>
      <c r="R746" s="154"/>
      <c r="S746" s="155"/>
      <c r="T746" s="156"/>
      <c r="U746" s="157"/>
      <c r="V746" s="157"/>
      <c r="W746" s="157"/>
      <c r="X746" s="157"/>
      <c r="Y746" s="157"/>
      <c r="Z746" s="157"/>
      <c r="AA746" s="157"/>
      <c r="AB746" s="157"/>
      <c r="AC746" s="157"/>
      <c r="AD746" s="157"/>
      <c r="AE746" s="157"/>
      <c r="AF746" s="157"/>
      <c r="AG746" s="157"/>
      <c r="AH746" s="157"/>
      <c r="AI746" s="157"/>
      <c r="AJ746" s="157"/>
      <c r="AK746" s="157"/>
      <c r="AL746" s="157"/>
      <c r="AM746" s="157"/>
      <c r="AN746" s="157"/>
    </row>
    <row r="747" spans="1:40" ht="13.5" thickBot="1" x14ac:dyDescent="0.25">
      <c r="A747" s="114" t="str">
        <f t="shared" si="12"/>
        <v/>
      </c>
      <c r="B747" s="114" t="str">
        <f t="shared" si="13"/>
        <v/>
      </c>
      <c r="C747" s="149" t="str">
        <f t="shared" si="24"/>
        <v/>
      </c>
      <c r="D747" s="150" t="e">
        <f t="shared" si="14"/>
        <v>#N/A</v>
      </c>
      <c r="E747" s="150" t="e">
        <f t="shared" si="15"/>
        <v>#N/A</v>
      </c>
      <c r="F747" s="151"/>
      <c r="G747" s="152"/>
      <c r="H747" s="152" t="str">
        <f t="shared" si="16"/>
        <v/>
      </c>
      <c r="I747" s="86"/>
      <c r="J747" s="86"/>
      <c r="K747" s="86" t="str">
        <f t="shared" si="17"/>
        <v/>
      </c>
      <c r="L747" s="86" t="str">
        <f t="shared" si="18"/>
        <v/>
      </c>
      <c r="M747" s="86" t="str">
        <f t="shared" si="19"/>
        <v/>
      </c>
      <c r="N747" s="69" t="str">
        <f t="shared" si="20"/>
        <v/>
      </c>
      <c r="O747" s="86" t="str">
        <f t="shared" si="21"/>
        <v/>
      </c>
      <c r="P747" s="86" t="str">
        <f t="shared" si="22"/>
        <v/>
      </c>
      <c r="Q747" s="153" t="str">
        <f t="shared" si="23"/>
        <v/>
      </c>
      <c r="R747" s="154"/>
      <c r="S747" s="155"/>
      <c r="T747" s="156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</row>
    <row r="748" spans="1:40" ht="13.5" thickBot="1" x14ac:dyDescent="0.25">
      <c r="A748" s="114" t="str">
        <f t="shared" si="12"/>
        <v/>
      </c>
      <c r="B748" s="114" t="str">
        <f t="shared" si="13"/>
        <v/>
      </c>
      <c r="C748" s="149" t="str">
        <f t="shared" si="24"/>
        <v/>
      </c>
      <c r="D748" s="150" t="e">
        <f t="shared" si="14"/>
        <v>#N/A</v>
      </c>
      <c r="E748" s="150" t="e">
        <f t="shared" si="15"/>
        <v>#N/A</v>
      </c>
      <c r="F748" s="151"/>
      <c r="G748" s="152"/>
      <c r="H748" s="152" t="str">
        <f t="shared" si="16"/>
        <v/>
      </c>
      <c r="I748" s="86"/>
      <c r="J748" s="86"/>
      <c r="K748" s="86" t="str">
        <f t="shared" si="17"/>
        <v/>
      </c>
      <c r="L748" s="86" t="str">
        <f t="shared" si="18"/>
        <v/>
      </c>
      <c r="M748" s="86" t="str">
        <f t="shared" si="19"/>
        <v/>
      </c>
      <c r="N748" s="69" t="str">
        <f t="shared" si="20"/>
        <v/>
      </c>
      <c r="O748" s="86" t="str">
        <f t="shared" si="21"/>
        <v/>
      </c>
      <c r="P748" s="86" t="str">
        <f t="shared" si="22"/>
        <v/>
      </c>
      <c r="Q748" s="153" t="str">
        <f t="shared" si="23"/>
        <v/>
      </c>
      <c r="R748" s="154"/>
      <c r="S748" s="155"/>
      <c r="T748" s="156"/>
      <c r="U748" s="157"/>
      <c r="V748" s="157"/>
      <c r="W748" s="157"/>
      <c r="X748" s="157"/>
      <c r="Y748" s="157"/>
      <c r="Z748" s="157"/>
      <c r="AA748" s="157"/>
      <c r="AB748" s="157"/>
      <c r="AC748" s="157"/>
      <c r="AD748" s="157"/>
      <c r="AE748" s="157"/>
      <c r="AF748" s="157"/>
      <c r="AG748" s="157"/>
      <c r="AH748" s="157"/>
      <c r="AI748" s="157"/>
      <c r="AJ748" s="157"/>
      <c r="AK748" s="157"/>
      <c r="AL748" s="157"/>
      <c r="AM748" s="157"/>
      <c r="AN748" s="157"/>
    </row>
    <row r="749" spans="1:40" ht="13.5" thickBot="1" x14ac:dyDescent="0.25">
      <c r="A749" s="114" t="str">
        <f t="shared" si="12"/>
        <v/>
      </c>
      <c r="B749" s="114" t="str">
        <f t="shared" si="13"/>
        <v/>
      </c>
      <c r="C749" s="149" t="str">
        <f t="shared" si="24"/>
        <v/>
      </c>
      <c r="D749" s="150" t="e">
        <f t="shared" si="14"/>
        <v>#N/A</v>
      </c>
      <c r="E749" s="150" t="e">
        <f t="shared" si="15"/>
        <v>#N/A</v>
      </c>
      <c r="F749" s="151"/>
      <c r="G749" s="152"/>
      <c r="H749" s="152" t="str">
        <f t="shared" si="16"/>
        <v/>
      </c>
      <c r="I749" s="86"/>
      <c r="J749" s="86"/>
      <c r="K749" s="86" t="str">
        <f t="shared" si="17"/>
        <v/>
      </c>
      <c r="L749" s="86" t="str">
        <f t="shared" si="18"/>
        <v/>
      </c>
      <c r="M749" s="86" t="str">
        <f t="shared" si="19"/>
        <v/>
      </c>
      <c r="N749" s="69" t="str">
        <f t="shared" si="20"/>
        <v/>
      </c>
      <c r="O749" s="86" t="str">
        <f t="shared" si="21"/>
        <v/>
      </c>
      <c r="P749" s="86" t="str">
        <f t="shared" si="22"/>
        <v/>
      </c>
      <c r="Q749" s="153" t="str">
        <f t="shared" si="23"/>
        <v/>
      </c>
      <c r="R749" s="154"/>
      <c r="S749" s="155"/>
      <c r="T749" s="156"/>
      <c r="U749" s="157"/>
      <c r="V749" s="157"/>
      <c r="W749" s="157"/>
      <c r="X749" s="157"/>
      <c r="Y749" s="157"/>
      <c r="Z749" s="157"/>
      <c r="AA749" s="157"/>
      <c r="AB749" s="157"/>
      <c r="AC749" s="157"/>
      <c r="AD749" s="157"/>
      <c r="AE749" s="157"/>
      <c r="AF749" s="157"/>
      <c r="AG749" s="157"/>
      <c r="AH749" s="157"/>
      <c r="AI749" s="157"/>
      <c r="AJ749" s="157"/>
      <c r="AK749" s="157"/>
      <c r="AL749" s="157"/>
      <c r="AM749" s="157"/>
      <c r="AN749" s="157"/>
    </row>
    <row r="750" spans="1:40" ht="13.5" thickBot="1" x14ac:dyDescent="0.25">
      <c r="A750" s="114" t="str">
        <f t="shared" si="12"/>
        <v/>
      </c>
      <c r="B750" s="114" t="str">
        <f t="shared" si="13"/>
        <v/>
      </c>
      <c r="C750" s="149" t="str">
        <f t="shared" si="24"/>
        <v/>
      </c>
      <c r="D750" s="150" t="e">
        <f t="shared" si="14"/>
        <v>#N/A</v>
      </c>
      <c r="E750" s="150" t="e">
        <f t="shared" si="15"/>
        <v>#N/A</v>
      </c>
      <c r="F750" s="151"/>
      <c r="G750" s="152"/>
      <c r="H750" s="152" t="str">
        <f t="shared" si="16"/>
        <v/>
      </c>
      <c r="I750" s="86"/>
      <c r="J750" s="86"/>
      <c r="K750" s="86" t="str">
        <f t="shared" si="17"/>
        <v/>
      </c>
      <c r="L750" s="86" t="str">
        <f t="shared" si="18"/>
        <v/>
      </c>
      <c r="M750" s="86" t="str">
        <f t="shared" si="19"/>
        <v/>
      </c>
      <c r="N750" s="69" t="str">
        <f t="shared" si="20"/>
        <v/>
      </c>
      <c r="O750" s="86" t="str">
        <f t="shared" si="21"/>
        <v/>
      </c>
      <c r="P750" s="86" t="str">
        <f t="shared" si="22"/>
        <v/>
      </c>
      <c r="Q750" s="153" t="str">
        <f t="shared" si="23"/>
        <v/>
      </c>
      <c r="R750" s="154"/>
      <c r="S750" s="155"/>
      <c r="T750" s="156"/>
      <c r="U750" s="157"/>
      <c r="V750" s="157"/>
      <c r="W750" s="157"/>
      <c r="X750" s="157"/>
      <c r="Y750" s="157"/>
      <c r="Z750" s="157"/>
      <c r="AA750" s="157"/>
      <c r="AB750" s="157"/>
      <c r="AC750" s="157"/>
      <c r="AD750" s="157"/>
      <c r="AE750" s="157"/>
      <c r="AF750" s="157"/>
      <c r="AG750" s="157"/>
      <c r="AH750" s="157"/>
      <c r="AI750" s="157"/>
      <c r="AJ750" s="157"/>
      <c r="AK750" s="157"/>
      <c r="AL750" s="157"/>
      <c r="AM750" s="157"/>
      <c r="AN750" s="157"/>
    </row>
    <row r="751" spans="1:40" ht="13.5" thickBot="1" x14ac:dyDescent="0.25">
      <c r="A751" s="114" t="str">
        <f t="shared" si="12"/>
        <v/>
      </c>
      <c r="B751" s="114" t="str">
        <f t="shared" si="13"/>
        <v/>
      </c>
      <c r="C751" s="149" t="str">
        <f t="shared" si="24"/>
        <v/>
      </c>
      <c r="D751" s="150" t="e">
        <f t="shared" si="14"/>
        <v>#N/A</v>
      </c>
      <c r="E751" s="150" t="e">
        <f t="shared" si="15"/>
        <v>#N/A</v>
      </c>
      <c r="F751" s="151"/>
      <c r="G751" s="152"/>
      <c r="H751" s="152" t="str">
        <f t="shared" si="16"/>
        <v/>
      </c>
      <c r="I751" s="86"/>
      <c r="J751" s="86"/>
      <c r="K751" s="86" t="str">
        <f t="shared" si="17"/>
        <v/>
      </c>
      <c r="L751" s="86" t="str">
        <f t="shared" si="18"/>
        <v/>
      </c>
      <c r="M751" s="86" t="str">
        <f t="shared" si="19"/>
        <v/>
      </c>
      <c r="N751" s="69" t="str">
        <f t="shared" si="20"/>
        <v/>
      </c>
      <c r="O751" s="86" t="str">
        <f t="shared" si="21"/>
        <v/>
      </c>
      <c r="P751" s="86" t="str">
        <f t="shared" si="22"/>
        <v/>
      </c>
      <c r="Q751" s="153" t="str">
        <f t="shared" si="23"/>
        <v/>
      </c>
      <c r="R751" s="154"/>
      <c r="S751" s="155"/>
      <c r="T751" s="156"/>
      <c r="U751" s="157"/>
      <c r="V751" s="157"/>
      <c r="W751" s="157"/>
      <c r="X751" s="157"/>
      <c r="Y751" s="157"/>
      <c r="Z751" s="157"/>
      <c r="AA751" s="157"/>
      <c r="AB751" s="157"/>
      <c r="AC751" s="157"/>
      <c r="AD751" s="157"/>
      <c r="AE751" s="157"/>
      <c r="AF751" s="157"/>
      <c r="AG751" s="157"/>
      <c r="AH751" s="157"/>
      <c r="AI751" s="157"/>
      <c r="AJ751" s="157"/>
      <c r="AK751" s="157"/>
      <c r="AL751" s="157"/>
      <c r="AM751" s="157"/>
      <c r="AN751" s="157"/>
    </row>
    <row r="752" spans="1:40" ht="13.5" thickBot="1" x14ac:dyDescent="0.25">
      <c r="A752" s="114" t="str">
        <f t="shared" si="12"/>
        <v/>
      </c>
      <c r="B752" s="114" t="str">
        <f t="shared" si="13"/>
        <v/>
      </c>
      <c r="C752" s="149" t="str">
        <f t="shared" ref="C752:C783" si="25">IF(F752="","",VLOOKUP(F752,$D$676:$E$684,2,FALSE))</f>
        <v/>
      </c>
      <c r="D752" s="150" t="e">
        <f t="shared" si="14"/>
        <v>#N/A</v>
      </c>
      <c r="E752" s="150" t="e">
        <f t="shared" si="15"/>
        <v>#N/A</v>
      </c>
      <c r="F752" s="151"/>
      <c r="G752" s="152"/>
      <c r="H752" s="152" t="str">
        <f t="shared" si="16"/>
        <v/>
      </c>
      <c r="I752" s="86"/>
      <c r="J752" s="86"/>
      <c r="K752" s="86" t="str">
        <f t="shared" ref="K752:K815" si="26">IF(OR(I752="",J752=""),"",VLOOKUP(A752,$F$2:$N$670,5,FALSE))</f>
        <v/>
      </c>
      <c r="L752" s="86" t="str">
        <f t="shared" ref="L752:L815" si="27">IF(C752="ELBOW","anna astemäärä",IF(C752="ELBOW90",90,IF(C752="ELBOW45",45,"")))</f>
        <v/>
      </c>
      <c r="M752" s="86" t="str">
        <f t="shared" ref="M752:M815" si="28">IF(L752="","","anna säde")</f>
        <v/>
      </c>
      <c r="N752" s="69" t="str">
        <f t="shared" ref="N752:N815" si="29">IFERROR(VLOOKUP(A752,$F$2:$N$670,E752,FALSE),"")</f>
        <v/>
      </c>
      <c r="O752" s="86" t="str">
        <f t="shared" ref="O752:O815" si="30">IF(OR(C752="T",C752="REDUCER",C752="EREDUCER",C752="#PUUTTUU!"),"anna putkikoko","")</f>
        <v/>
      </c>
      <c r="P752" s="86" t="str">
        <f t="shared" ref="P752:P815" si="31">IF(OR(C752="T",C752="REDUCER",C752="EREDUCER",C752="#PUUTTUU!"),"anna eristys","")</f>
        <v/>
      </c>
      <c r="Q752" s="153" t="str">
        <f t="shared" ref="Q752:Q815" si="32">IF(OR(O752="",P752="",P752="anna eristys"),"",VLOOKUP(B752,$F$2:$N$670,5,FALSE))</f>
        <v/>
      </c>
      <c r="R752" s="154"/>
      <c r="S752" s="155"/>
      <c r="T752" s="156"/>
      <c r="U752" s="157"/>
      <c r="V752" s="157"/>
      <c r="W752" s="157"/>
      <c r="X752" s="157"/>
      <c r="Y752" s="157"/>
      <c r="Z752" s="157"/>
      <c r="AA752" s="157"/>
      <c r="AB752" s="157"/>
      <c r="AC752" s="157"/>
      <c r="AD752" s="157"/>
      <c r="AE752" s="157"/>
      <c r="AF752" s="157"/>
      <c r="AG752" s="157"/>
      <c r="AH752" s="157"/>
      <c r="AI752" s="157"/>
      <c r="AJ752" s="157"/>
      <c r="AK752" s="157"/>
      <c r="AL752" s="157"/>
      <c r="AM752" s="157"/>
      <c r="AN752" s="157"/>
    </row>
    <row r="753" spans="1:40" ht="13.5" thickBot="1" x14ac:dyDescent="0.25">
      <c r="A753" s="114" t="str">
        <f t="shared" ref="A753:A816" si="33">CONCATENATE(I753,J753)</f>
        <v/>
      </c>
      <c r="B753" s="114" t="str">
        <f t="shared" ref="B753:B816" si="34">IF(OR(O753="",O753="anna putkikoko"),"",CONCATENATE(O753,P753))</f>
        <v/>
      </c>
      <c r="C753" s="149" t="str">
        <f t="shared" si="25"/>
        <v/>
      </c>
      <c r="D753" s="150" t="e">
        <f t="shared" ref="D753:D816" si="35">VLOOKUP(G753,$G$676:$H$684,2,FALSE)</f>
        <v>#N/A</v>
      </c>
      <c r="E753" s="150" t="e">
        <f t="shared" ref="E753:E816" si="36">VLOOKUP(M753,$M$677:$N$681,2,FALSE)</f>
        <v>#N/A</v>
      </c>
      <c r="F753" s="151"/>
      <c r="G753" s="152"/>
      <c r="H753" s="152" t="str">
        <f t="shared" ref="H753:H816" si="37">IF(G753="","",IF(OR(G753="PVC",G753="Pural",G753="PVDF"),"anna väri","---"))</f>
        <v/>
      </c>
      <c r="I753" s="86"/>
      <c r="J753" s="86"/>
      <c r="K753" s="86" t="str">
        <f t="shared" si="26"/>
        <v/>
      </c>
      <c r="L753" s="86" t="str">
        <f t="shared" si="27"/>
        <v/>
      </c>
      <c r="M753" s="86" t="str">
        <f t="shared" si="28"/>
        <v/>
      </c>
      <c r="N753" s="69" t="str">
        <f t="shared" si="29"/>
        <v/>
      </c>
      <c r="O753" s="86" t="str">
        <f t="shared" si="30"/>
        <v/>
      </c>
      <c r="P753" s="86" t="str">
        <f t="shared" si="31"/>
        <v/>
      </c>
      <c r="Q753" s="153" t="str">
        <f t="shared" si="32"/>
        <v/>
      </c>
      <c r="R753" s="154"/>
      <c r="S753" s="155"/>
      <c r="T753" s="156"/>
      <c r="U753" s="157"/>
      <c r="V753" s="157"/>
      <c r="W753" s="157"/>
      <c r="X753" s="157"/>
      <c r="Y753" s="157"/>
      <c r="Z753" s="157"/>
      <c r="AA753" s="157"/>
      <c r="AB753" s="157"/>
      <c r="AC753" s="157"/>
      <c r="AD753" s="157"/>
      <c r="AE753" s="157"/>
      <c r="AF753" s="157"/>
      <c r="AG753" s="157"/>
      <c r="AH753" s="157"/>
      <c r="AI753" s="157"/>
      <c r="AJ753" s="157"/>
      <c r="AK753" s="157"/>
      <c r="AL753" s="157"/>
      <c r="AM753" s="157"/>
      <c r="AN753" s="157"/>
    </row>
    <row r="754" spans="1:40" ht="13.5" thickBot="1" x14ac:dyDescent="0.25">
      <c r="A754" s="114" t="str">
        <f t="shared" si="33"/>
        <v/>
      </c>
      <c r="B754" s="114" t="str">
        <f t="shared" si="34"/>
        <v/>
      </c>
      <c r="C754" s="149" t="str">
        <f t="shared" si="25"/>
        <v/>
      </c>
      <c r="D754" s="150" t="e">
        <f t="shared" si="35"/>
        <v>#N/A</v>
      </c>
      <c r="E754" s="150" t="e">
        <f t="shared" si="36"/>
        <v>#N/A</v>
      </c>
      <c r="F754" s="151"/>
      <c r="G754" s="152"/>
      <c r="H754" s="152" t="str">
        <f t="shared" si="37"/>
        <v/>
      </c>
      <c r="I754" s="86"/>
      <c r="J754" s="86"/>
      <c r="K754" s="86" t="str">
        <f t="shared" si="26"/>
        <v/>
      </c>
      <c r="L754" s="86" t="str">
        <f t="shared" si="27"/>
        <v/>
      </c>
      <c r="M754" s="86" t="str">
        <f t="shared" si="28"/>
        <v/>
      </c>
      <c r="N754" s="69" t="str">
        <f t="shared" si="29"/>
        <v/>
      </c>
      <c r="O754" s="86" t="str">
        <f t="shared" si="30"/>
        <v/>
      </c>
      <c r="P754" s="86" t="str">
        <f t="shared" si="31"/>
        <v/>
      </c>
      <c r="Q754" s="153" t="str">
        <f t="shared" si="32"/>
        <v/>
      </c>
      <c r="R754" s="154"/>
      <c r="S754" s="155"/>
      <c r="T754" s="156"/>
      <c r="U754" s="157"/>
      <c r="V754" s="157"/>
      <c r="W754" s="157"/>
      <c r="X754" s="157"/>
      <c r="Y754" s="157"/>
      <c r="Z754" s="157"/>
      <c r="AA754" s="157"/>
      <c r="AB754" s="157"/>
      <c r="AC754" s="157"/>
      <c r="AD754" s="157"/>
      <c r="AE754" s="157"/>
      <c r="AF754" s="157"/>
      <c r="AG754" s="157"/>
      <c r="AH754" s="157"/>
      <c r="AI754" s="157"/>
      <c r="AJ754" s="157"/>
      <c r="AK754" s="157"/>
      <c r="AL754" s="157"/>
      <c r="AM754" s="157"/>
      <c r="AN754" s="157"/>
    </row>
    <row r="755" spans="1:40" ht="13.5" thickBot="1" x14ac:dyDescent="0.25">
      <c r="A755" s="114" t="str">
        <f t="shared" si="33"/>
        <v/>
      </c>
      <c r="B755" s="114" t="str">
        <f t="shared" si="34"/>
        <v/>
      </c>
      <c r="C755" s="149" t="str">
        <f t="shared" si="25"/>
        <v/>
      </c>
      <c r="D755" s="150" t="e">
        <f t="shared" si="35"/>
        <v>#N/A</v>
      </c>
      <c r="E755" s="150" t="e">
        <f t="shared" si="36"/>
        <v>#N/A</v>
      </c>
      <c r="F755" s="151"/>
      <c r="G755" s="152"/>
      <c r="H755" s="152" t="str">
        <f t="shared" si="37"/>
        <v/>
      </c>
      <c r="I755" s="86"/>
      <c r="J755" s="86"/>
      <c r="K755" s="86" t="str">
        <f t="shared" si="26"/>
        <v/>
      </c>
      <c r="L755" s="86" t="str">
        <f t="shared" si="27"/>
        <v/>
      </c>
      <c r="M755" s="86" t="str">
        <f t="shared" si="28"/>
        <v/>
      </c>
      <c r="N755" s="69" t="str">
        <f t="shared" si="29"/>
        <v/>
      </c>
      <c r="O755" s="86" t="str">
        <f t="shared" si="30"/>
        <v/>
      </c>
      <c r="P755" s="86" t="str">
        <f t="shared" si="31"/>
        <v/>
      </c>
      <c r="Q755" s="153" t="str">
        <f t="shared" si="32"/>
        <v/>
      </c>
      <c r="R755" s="154"/>
      <c r="S755" s="155"/>
      <c r="T755" s="156"/>
      <c r="U755" s="157"/>
      <c r="V755" s="157"/>
      <c r="W755" s="157"/>
      <c r="X755" s="157"/>
      <c r="Y755" s="157"/>
      <c r="Z755" s="157"/>
      <c r="AA755" s="157"/>
      <c r="AB755" s="157"/>
      <c r="AC755" s="157"/>
      <c r="AD755" s="157"/>
      <c r="AE755" s="157"/>
      <c r="AF755" s="157"/>
      <c r="AG755" s="157"/>
      <c r="AH755" s="157"/>
      <c r="AI755" s="157"/>
      <c r="AJ755" s="157"/>
      <c r="AK755" s="157"/>
      <c r="AL755" s="157"/>
      <c r="AM755" s="157"/>
      <c r="AN755" s="157"/>
    </row>
    <row r="756" spans="1:40" ht="13.5" thickBot="1" x14ac:dyDescent="0.25">
      <c r="A756" s="114" t="str">
        <f t="shared" si="33"/>
        <v/>
      </c>
      <c r="B756" s="114" t="str">
        <f t="shared" si="34"/>
        <v/>
      </c>
      <c r="C756" s="149" t="str">
        <f t="shared" si="25"/>
        <v/>
      </c>
      <c r="D756" s="150" t="e">
        <f t="shared" si="35"/>
        <v>#N/A</v>
      </c>
      <c r="E756" s="150" t="e">
        <f t="shared" si="36"/>
        <v>#N/A</v>
      </c>
      <c r="F756" s="151"/>
      <c r="G756" s="152"/>
      <c r="H756" s="152" t="str">
        <f t="shared" si="37"/>
        <v/>
      </c>
      <c r="I756" s="86"/>
      <c r="J756" s="86"/>
      <c r="K756" s="86" t="str">
        <f t="shared" si="26"/>
        <v/>
      </c>
      <c r="L756" s="86" t="str">
        <f t="shared" si="27"/>
        <v/>
      </c>
      <c r="M756" s="86" t="str">
        <f t="shared" si="28"/>
        <v/>
      </c>
      <c r="N756" s="69" t="str">
        <f t="shared" si="29"/>
        <v/>
      </c>
      <c r="O756" s="86" t="str">
        <f t="shared" si="30"/>
        <v/>
      </c>
      <c r="P756" s="86" t="str">
        <f t="shared" si="31"/>
        <v/>
      </c>
      <c r="Q756" s="153" t="str">
        <f t="shared" si="32"/>
        <v/>
      </c>
      <c r="R756" s="154"/>
      <c r="S756" s="155"/>
      <c r="T756" s="156"/>
      <c r="U756" s="157"/>
      <c r="V756" s="157"/>
      <c r="W756" s="157"/>
      <c r="X756" s="157"/>
      <c r="Y756" s="157"/>
      <c r="Z756" s="157"/>
      <c r="AA756" s="157"/>
      <c r="AB756" s="157"/>
      <c r="AC756" s="157"/>
      <c r="AD756" s="157"/>
      <c r="AE756" s="157"/>
      <c r="AF756" s="157"/>
      <c r="AG756" s="157"/>
      <c r="AH756" s="157"/>
      <c r="AI756" s="157"/>
      <c r="AJ756" s="157"/>
      <c r="AK756" s="157"/>
      <c r="AL756" s="157"/>
      <c r="AM756" s="157"/>
      <c r="AN756" s="157"/>
    </row>
    <row r="757" spans="1:40" ht="13.5" thickBot="1" x14ac:dyDescent="0.25">
      <c r="A757" s="114" t="str">
        <f t="shared" si="33"/>
        <v/>
      </c>
      <c r="B757" s="114" t="str">
        <f t="shared" si="34"/>
        <v/>
      </c>
      <c r="C757" s="149" t="str">
        <f t="shared" si="25"/>
        <v/>
      </c>
      <c r="D757" s="150" t="e">
        <f t="shared" si="35"/>
        <v>#N/A</v>
      </c>
      <c r="E757" s="150" t="e">
        <f t="shared" si="36"/>
        <v>#N/A</v>
      </c>
      <c r="F757" s="151"/>
      <c r="G757" s="152"/>
      <c r="H757" s="152" t="str">
        <f t="shared" si="37"/>
        <v/>
      </c>
      <c r="I757" s="86"/>
      <c r="J757" s="86"/>
      <c r="K757" s="86" t="str">
        <f t="shared" si="26"/>
        <v/>
      </c>
      <c r="L757" s="86" t="str">
        <f t="shared" si="27"/>
        <v/>
      </c>
      <c r="M757" s="86" t="str">
        <f t="shared" si="28"/>
        <v/>
      </c>
      <c r="N757" s="69" t="str">
        <f t="shared" si="29"/>
        <v/>
      </c>
      <c r="O757" s="86" t="str">
        <f t="shared" si="30"/>
        <v/>
      </c>
      <c r="P757" s="86" t="str">
        <f t="shared" si="31"/>
        <v/>
      </c>
      <c r="Q757" s="153" t="str">
        <f t="shared" si="32"/>
        <v/>
      </c>
      <c r="R757" s="154"/>
      <c r="S757" s="155"/>
      <c r="T757" s="156"/>
      <c r="U757" s="157"/>
      <c r="V757" s="157"/>
      <c r="W757" s="157"/>
      <c r="X757" s="157"/>
      <c r="Y757" s="157"/>
      <c r="Z757" s="157"/>
      <c r="AA757" s="157"/>
      <c r="AB757" s="157"/>
      <c r="AC757" s="157"/>
      <c r="AD757" s="157"/>
      <c r="AE757" s="157"/>
      <c r="AF757" s="157"/>
      <c r="AG757" s="157"/>
      <c r="AH757" s="157"/>
      <c r="AI757" s="157"/>
      <c r="AJ757" s="157"/>
      <c r="AK757" s="157"/>
      <c r="AL757" s="157"/>
      <c r="AM757" s="157"/>
      <c r="AN757" s="157"/>
    </row>
    <row r="758" spans="1:40" ht="13.5" thickBot="1" x14ac:dyDescent="0.25">
      <c r="A758" s="114" t="str">
        <f t="shared" si="33"/>
        <v/>
      </c>
      <c r="B758" s="114" t="str">
        <f t="shared" si="34"/>
        <v/>
      </c>
      <c r="C758" s="149" t="str">
        <f t="shared" si="25"/>
        <v/>
      </c>
      <c r="D758" s="150" t="e">
        <f t="shared" si="35"/>
        <v>#N/A</v>
      </c>
      <c r="E758" s="150" t="e">
        <f t="shared" si="36"/>
        <v>#N/A</v>
      </c>
      <c r="F758" s="151"/>
      <c r="G758" s="152"/>
      <c r="H758" s="152" t="str">
        <f t="shared" si="37"/>
        <v/>
      </c>
      <c r="I758" s="86"/>
      <c r="J758" s="86"/>
      <c r="K758" s="86" t="str">
        <f t="shared" si="26"/>
        <v/>
      </c>
      <c r="L758" s="86" t="str">
        <f t="shared" si="27"/>
        <v/>
      </c>
      <c r="M758" s="86" t="str">
        <f t="shared" si="28"/>
        <v/>
      </c>
      <c r="N758" s="69" t="str">
        <f t="shared" si="29"/>
        <v/>
      </c>
      <c r="O758" s="86" t="str">
        <f t="shared" si="30"/>
        <v/>
      </c>
      <c r="P758" s="86" t="str">
        <f t="shared" si="31"/>
        <v/>
      </c>
      <c r="Q758" s="153" t="str">
        <f t="shared" si="32"/>
        <v/>
      </c>
      <c r="R758" s="154"/>
      <c r="S758" s="155"/>
      <c r="T758" s="156"/>
      <c r="U758" s="157"/>
      <c r="V758" s="157"/>
      <c r="W758" s="157"/>
      <c r="X758" s="157"/>
      <c r="Y758" s="157"/>
      <c r="Z758" s="157"/>
      <c r="AA758" s="157"/>
      <c r="AB758" s="157"/>
      <c r="AC758" s="157"/>
      <c r="AD758" s="157"/>
      <c r="AE758" s="157"/>
      <c r="AF758" s="157"/>
      <c r="AG758" s="157"/>
      <c r="AH758" s="157"/>
      <c r="AI758" s="157"/>
      <c r="AJ758" s="157"/>
      <c r="AK758" s="157"/>
      <c r="AL758" s="157"/>
      <c r="AM758" s="157"/>
      <c r="AN758" s="157"/>
    </row>
    <row r="759" spans="1:40" ht="13.5" thickBot="1" x14ac:dyDescent="0.25">
      <c r="A759" s="114" t="str">
        <f t="shared" si="33"/>
        <v/>
      </c>
      <c r="B759" s="114" t="str">
        <f t="shared" si="34"/>
        <v/>
      </c>
      <c r="C759" s="149" t="str">
        <f t="shared" si="25"/>
        <v/>
      </c>
      <c r="D759" s="150" t="e">
        <f t="shared" si="35"/>
        <v>#N/A</v>
      </c>
      <c r="E759" s="150" t="e">
        <f t="shared" si="36"/>
        <v>#N/A</v>
      </c>
      <c r="F759" s="151"/>
      <c r="G759" s="152"/>
      <c r="H759" s="152" t="str">
        <f t="shared" si="37"/>
        <v/>
      </c>
      <c r="I759" s="86"/>
      <c r="J759" s="86"/>
      <c r="K759" s="86" t="str">
        <f t="shared" si="26"/>
        <v/>
      </c>
      <c r="L759" s="86" t="str">
        <f t="shared" si="27"/>
        <v/>
      </c>
      <c r="M759" s="86" t="str">
        <f t="shared" si="28"/>
        <v/>
      </c>
      <c r="N759" s="69" t="str">
        <f t="shared" si="29"/>
        <v/>
      </c>
      <c r="O759" s="86" t="str">
        <f t="shared" si="30"/>
        <v/>
      </c>
      <c r="P759" s="86" t="str">
        <f t="shared" si="31"/>
        <v/>
      </c>
      <c r="Q759" s="153" t="str">
        <f t="shared" si="32"/>
        <v/>
      </c>
      <c r="R759" s="154"/>
      <c r="S759" s="155"/>
      <c r="T759" s="156"/>
      <c r="U759" s="157"/>
      <c r="V759" s="157"/>
      <c r="W759" s="157"/>
      <c r="X759" s="157"/>
      <c r="Y759" s="157"/>
      <c r="Z759" s="157"/>
      <c r="AA759" s="157"/>
      <c r="AB759" s="157"/>
      <c r="AC759" s="157"/>
      <c r="AD759" s="157"/>
      <c r="AE759" s="157"/>
      <c r="AF759" s="157"/>
      <c r="AG759" s="157"/>
      <c r="AH759" s="157"/>
      <c r="AI759" s="157"/>
      <c r="AJ759" s="157"/>
      <c r="AK759" s="157"/>
      <c r="AL759" s="157"/>
      <c r="AM759" s="157"/>
      <c r="AN759" s="157"/>
    </row>
    <row r="760" spans="1:40" ht="13.5" thickBot="1" x14ac:dyDescent="0.25">
      <c r="A760" s="114" t="str">
        <f t="shared" si="33"/>
        <v/>
      </c>
      <c r="B760" s="114" t="str">
        <f t="shared" si="34"/>
        <v/>
      </c>
      <c r="C760" s="149" t="str">
        <f t="shared" si="25"/>
        <v/>
      </c>
      <c r="D760" s="150" t="e">
        <f t="shared" si="35"/>
        <v>#N/A</v>
      </c>
      <c r="E760" s="150" t="e">
        <f t="shared" si="36"/>
        <v>#N/A</v>
      </c>
      <c r="F760" s="151"/>
      <c r="G760" s="152"/>
      <c r="H760" s="152" t="str">
        <f t="shared" si="37"/>
        <v/>
      </c>
      <c r="I760" s="86"/>
      <c r="J760" s="86"/>
      <c r="K760" s="86" t="str">
        <f t="shared" si="26"/>
        <v/>
      </c>
      <c r="L760" s="86" t="str">
        <f t="shared" si="27"/>
        <v/>
      </c>
      <c r="M760" s="86" t="str">
        <f t="shared" si="28"/>
        <v/>
      </c>
      <c r="N760" s="69" t="str">
        <f t="shared" si="29"/>
        <v/>
      </c>
      <c r="O760" s="86" t="str">
        <f t="shared" si="30"/>
        <v/>
      </c>
      <c r="P760" s="86" t="str">
        <f t="shared" si="31"/>
        <v/>
      </c>
      <c r="Q760" s="153" t="str">
        <f t="shared" si="32"/>
        <v/>
      </c>
      <c r="R760" s="154"/>
      <c r="S760" s="155"/>
      <c r="T760" s="156"/>
      <c r="U760" s="157"/>
      <c r="V760" s="157"/>
      <c r="W760" s="157"/>
      <c r="X760" s="157"/>
      <c r="Y760" s="157"/>
      <c r="Z760" s="157"/>
      <c r="AA760" s="157"/>
      <c r="AB760" s="157"/>
      <c r="AC760" s="157"/>
      <c r="AD760" s="157"/>
      <c r="AE760" s="157"/>
      <c r="AF760" s="157"/>
      <c r="AG760" s="157"/>
      <c r="AH760" s="157"/>
      <c r="AI760" s="157"/>
      <c r="AJ760" s="157"/>
      <c r="AK760" s="157"/>
      <c r="AL760" s="157"/>
      <c r="AM760" s="157"/>
      <c r="AN760" s="157"/>
    </row>
    <row r="761" spans="1:40" ht="13.5" thickBot="1" x14ac:dyDescent="0.25">
      <c r="A761" s="114" t="str">
        <f t="shared" si="33"/>
        <v/>
      </c>
      <c r="B761" s="114" t="str">
        <f t="shared" si="34"/>
        <v/>
      </c>
      <c r="C761" s="149" t="str">
        <f t="shared" si="25"/>
        <v/>
      </c>
      <c r="D761" s="150" t="e">
        <f t="shared" si="35"/>
        <v>#N/A</v>
      </c>
      <c r="E761" s="150" t="e">
        <f t="shared" si="36"/>
        <v>#N/A</v>
      </c>
      <c r="F761" s="151"/>
      <c r="G761" s="152"/>
      <c r="H761" s="152" t="str">
        <f t="shared" si="37"/>
        <v/>
      </c>
      <c r="I761" s="86"/>
      <c r="J761" s="86"/>
      <c r="K761" s="86" t="str">
        <f t="shared" si="26"/>
        <v/>
      </c>
      <c r="L761" s="86" t="str">
        <f t="shared" si="27"/>
        <v/>
      </c>
      <c r="M761" s="86" t="str">
        <f t="shared" si="28"/>
        <v/>
      </c>
      <c r="N761" s="69" t="str">
        <f t="shared" si="29"/>
        <v/>
      </c>
      <c r="O761" s="86" t="str">
        <f t="shared" si="30"/>
        <v/>
      </c>
      <c r="P761" s="86" t="str">
        <f t="shared" si="31"/>
        <v/>
      </c>
      <c r="Q761" s="153" t="str">
        <f t="shared" si="32"/>
        <v/>
      </c>
      <c r="R761" s="154"/>
      <c r="S761" s="155"/>
      <c r="T761" s="156"/>
      <c r="U761" s="157"/>
      <c r="V761" s="157"/>
      <c r="W761" s="157"/>
      <c r="X761" s="157"/>
      <c r="Y761" s="157"/>
      <c r="Z761" s="157"/>
      <c r="AA761" s="157"/>
      <c r="AB761" s="157"/>
      <c r="AC761" s="157"/>
      <c r="AD761" s="157"/>
      <c r="AE761" s="157"/>
      <c r="AF761" s="157"/>
      <c r="AG761" s="157"/>
      <c r="AH761" s="157"/>
      <c r="AI761" s="157"/>
      <c r="AJ761" s="157"/>
      <c r="AK761" s="157"/>
      <c r="AL761" s="157"/>
      <c r="AM761" s="157"/>
      <c r="AN761" s="157"/>
    </row>
    <row r="762" spans="1:40" ht="13.5" thickBot="1" x14ac:dyDescent="0.25">
      <c r="A762" s="114" t="str">
        <f t="shared" si="33"/>
        <v/>
      </c>
      <c r="B762" s="114" t="str">
        <f t="shared" si="34"/>
        <v/>
      </c>
      <c r="C762" s="149" t="str">
        <f t="shared" si="25"/>
        <v/>
      </c>
      <c r="D762" s="150" t="e">
        <f t="shared" si="35"/>
        <v>#N/A</v>
      </c>
      <c r="E762" s="150" t="e">
        <f t="shared" si="36"/>
        <v>#N/A</v>
      </c>
      <c r="F762" s="151"/>
      <c r="G762" s="152"/>
      <c r="H762" s="152" t="str">
        <f t="shared" si="37"/>
        <v/>
      </c>
      <c r="I762" s="86"/>
      <c r="J762" s="86"/>
      <c r="K762" s="86" t="str">
        <f t="shared" si="26"/>
        <v/>
      </c>
      <c r="L762" s="86" t="str">
        <f t="shared" si="27"/>
        <v/>
      </c>
      <c r="M762" s="86" t="str">
        <f t="shared" si="28"/>
        <v/>
      </c>
      <c r="N762" s="69" t="str">
        <f t="shared" si="29"/>
        <v/>
      </c>
      <c r="O762" s="86" t="str">
        <f t="shared" si="30"/>
        <v/>
      </c>
      <c r="P762" s="86" t="str">
        <f t="shared" si="31"/>
        <v/>
      </c>
      <c r="Q762" s="153" t="str">
        <f t="shared" si="32"/>
        <v/>
      </c>
      <c r="R762" s="154"/>
      <c r="S762" s="155"/>
      <c r="T762" s="156"/>
      <c r="U762" s="157"/>
      <c r="V762" s="157"/>
      <c r="W762" s="157"/>
      <c r="X762" s="157"/>
      <c r="Y762" s="157"/>
      <c r="Z762" s="157"/>
      <c r="AA762" s="157"/>
      <c r="AB762" s="157"/>
      <c r="AC762" s="157"/>
      <c r="AD762" s="157"/>
      <c r="AE762" s="157"/>
      <c r="AF762" s="157"/>
      <c r="AG762" s="157"/>
      <c r="AH762" s="157"/>
      <c r="AI762" s="157"/>
      <c r="AJ762" s="157"/>
      <c r="AK762" s="157"/>
      <c r="AL762" s="157"/>
      <c r="AM762" s="157"/>
      <c r="AN762" s="157"/>
    </row>
    <row r="763" spans="1:40" ht="13.5" thickBot="1" x14ac:dyDescent="0.25">
      <c r="A763" s="114" t="str">
        <f t="shared" si="33"/>
        <v/>
      </c>
      <c r="B763" s="114" t="str">
        <f t="shared" si="34"/>
        <v/>
      </c>
      <c r="C763" s="149" t="str">
        <f t="shared" si="25"/>
        <v/>
      </c>
      <c r="D763" s="150" t="e">
        <f t="shared" si="35"/>
        <v>#N/A</v>
      </c>
      <c r="E763" s="150" t="e">
        <f t="shared" si="36"/>
        <v>#N/A</v>
      </c>
      <c r="F763" s="151"/>
      <c r="G763" s="152"/>
      <c r="H763" s="152" t="str">
        <f t="shared" si="37"/>
        <v/>
      </c>
      <c r="I763" s="86"/>
      <c r="J763" s="86"/>
      <c r="K763" s="86" t="str">
        <f t="shared" si="26"/>
        <v/>
      </c>
      <c r="L763" s="86" t="str">
        <f t="shared" si="27"/>
        <v/>
      </c>
      <c r="M763" s="86" t="str">
        <f t="shared" si="28"/>
        <v/>
      </c>
      <c r="N763" s="69" t="str">
        <f t="shared" si="29"/>
        <v/>
      </c>
      <c r="O763" s="86" t="str">
        <f t="shared" si="30"/>
        <v/>
      </c>
      <c r="P763" s="86" t="str">
        <f t="shared" si="31"/>
        <v/>
      </c>
      <c r="Q763" s="153" t="str">
        <f t="shared" si="32"/>
        <v/>
      </c>
      <c r="R763" s="154"/>
      <c r="S763" s="155"/>
      <c r="T763" s="156"/>
      <c r="U763" s="157"/>
      <c r="V763" s="157"/>
      <c r="W763" s="157"/>
      <c r="X763" s="157"/>
      <c r="Y763" s="157"/>
      <c r="Z763" s="157"/>
      <c r="AA763" s="157"/>
      <c r="AB763" s="157"/>
      <c r="AC763" s="157"/>
      <c r="AD763" s="157"/>
      <c r="AE763" s="157"/>
      <c r="AF763" s="157"/>
      <c r="AG763" s="157"/>
      <c r="AH763" s="157"/>
      <c r="AI763" s="157"/>
      <c r="AJ763" s="157"/>
      <c r="AK763" s="157"/>
      <c r="AL763" s="157"/>
      <c r="AM763" s="157"/>
      <c r="AN763" s="157"/>
    </row>
    <row r="764" spans="1:40" ht="13.5" thickBot="1" x14ac:dyDescent="0.25">
      <c r="A764" s="114" t="str">
        <f t="shared" si="33"/>
        <v/>
      </c>
      <c r="B764" s="114" t="str">
        <f t="shared" si="34"/>
        <v/>
      </c>
      <c r="C764" s="149" t="str">
        <f t="shared" si="25"/>
        <v/>
      </c>
      <c r="D764" s="150" t="e">
        <f t="shared" si="35"/>
        <v>#N/A</v>
      </c>
      <c r="E764" s="150" t="e">
        <f t="shared" si="36"/>
        <v>#N/A</v>
      </c>
      <c r="F764" s="151"/>
      <c r="G764" s="152"/>
      <c r="H764" s="152" t="str">
        <f t="shared" si="37"/>
        <v/>
      </c>
      <c r="I764" s="86"/>
      <c r="J764" s="86"/>
      <c r="K764" s="86" t="str">
        <f t="shared" si="26"/>
        <v/>
      </c>
      <c r="L764" s="86" t="str">
        <f t="shared" si="27"/>
        <v/>
      </c>
      <c r="M764" s="86" t="str">
        <f t="shared" si="28"/>
        <v/>
      </c>
      <c r="N764" s="69" t="str">
        <f t="shared" si="29"/>
        <v/>
      </c>
      <c r="O764" s="86" t="str">
        <f t="shared" si="30"/>
        <v/>
      </c>
      <c r="P764" s="86" t="str">
        <f t="shared" si="31"/>
        <v/>
      </c>
      <c r="Q764" s="153" t="str">
        <f t="shared" si="32"/>
        <v/>
      </c>
      <c r="R764" s="154"/>
      <c r="S764" s="155"/>
      <c r="T764" s="156"/>
      <c r="U764" s="157"/>
      <c r="V764" s="157"/>
      <c r="W764" s="157"/>
      <c r="X764" s="157"/>
      <c r="Y764" s="157"/>
      <c r="Z764" s="157"/>
      <c r="AA764" s="157"/>
      <c r="AB764" s="157"/>
      <c r="AC764" s="157"/>
      <c r="AD764" s="157"/>
      <c r="AE764" s="157"/>
      <c r="AF764" s="157"/>
      <c r="AG764" s="157"/>
      <c r="AH764" s="157"/>
      <c r="AI764" s="157"/>
      <c r="AJ764" s="157"/>
      <c r="AK764" s="157"/>
      <c r="AL764" s="157"/>
      <c r="AM764" s="157"/>
      <c r="AN764" s="157"/>
    </row>
    <row r="765" spans="1:40" ht="13.5" thickBot="1" x14ac:dyDescent="0.25">
      <c r="A765" s="114" t="str">
        <f t="shared" si="33"/>
        <v/>
      </c>
      <c r="B765" s="114" t="str">
        <f t="shared" si="34"/>
        <v/>
      </c>
      <c r="C765" s="149" t="str">
        <f t="shared" si="25"/>
        <v/>
      </c>
      <c r="D765" s="150" t="e">
        <f t="shared" si="35"/>
        <v>#N/A</v>
      </c>
      <c r="E765" s="150" t="e">
        <f t="shared" si="36"/>
        <v>#N/A</v>
      </c>
      <c r="F765" s="151"/>
      <c r="G765" s="152"/>
      <c r="H765" s="152" t="str">
        <f t="shared" si="37"/>
        <v/>
      </c>
      <c r="I765" s="86"/>
      <c r="J765" s="86"/>
      <c r="K765" s="86" t="str">
        <f t="shared" si="26"/>
        <v/>
      </c>
      <c r="L765" s="86" t="str">
        <f t="shared" si="27"/>
        <v/>
      </c>
      <c r="M765" s="86" t="str">
        <f t="shared" si="28"/>
        <v/>
      </c>
      <c r="N765" s="69" t="str">
        <f t="shared" si="29"/>
        <v/>
      </c>
      <c r="O765" s="86" t="str">
        <f t="shared" si="30"/>
        <v/>
      </c>
      <c r="P765" s="86" t="str">
        <f t="shared" si="31"/>
        <v/>
      </c>
      <c r="Q765" s="153" t="str">
        <f t="shared" si="32"/>
        <v/>
      </c>
      <c r="R765" s="154"/>
      <c r="S765" s="155"/>
      <c r="T765" s="156"/>
      <c r="U765" s="157"/>
      <c r="V765" s="157"/>
      <c r="W765" s="157"/>
      <c r="X765" s="157"/>
      <c r="Y765" s="157"/>
      <c r="Z765" s="157"/>
      <c r="AA765" s="157"/>
      <c r="AB765" s="157"/>
      <c r="AC765" s="157"/>
      <c r="AD765" s="157"/>
      <c r="AE765" s="157"/>
      <c r="AF765" s="157"/>
      <c r="AG765" s="157"/>
      <c r="AH765" s="157"/>
      <c r="AI765" s="157"/>
      <c r="AJ765" s="157"/>
      <c r="AK765" s="157"/>
      <c r="AL765" s="157"/>
      <c r="AM765" s="157"/>
      <c r="AN765" s="157"/>
    </row>
    <row r="766" spans="1:40" ht="13.5" thickBot="1" x14ac:dyDescent="0.25">
      <c r="A766" s="114" t="str">
        <f t="shared" si="33"/>
        <v/>
      </c>
      <c r="B766" s="114" t="str">
        <f t="shared" si="34"/>
        <v/>
      </c>
      <c r="C766" s="149" t="str">
        <f t="shared" si="25"/>
        <v/>
      </c>
      <c r="D766" s="150" t="e">
        <f t="shared" si="35"/>
        <v>#N/A</v>
      </c>
      <c r="E766" s="150" t="e">
        <f t="shared" si="36"/>
        <v>#N/A</v>
      </c>
      <c r="F766" s="151"/>
      <c r="G766" s="152"/>
      <c r="H766" s="152" t="str">
        <f t="shared" si="37"/>
        <v/>
      </c>
      <c r="I766" s="86"/>
      <c r="J766" s="86"/>
      <c r="K766" s="86" t="str">
        <f t="shared" si="26"/>
        <v/>
      </c>
      <c r="L766" s="86" t="str">
        <f t="shared" si="27"/>
        <v/>
      </c>
      <c r="M766" s="86" t="str">
        <f t="shared" si="28"/>
        <v/>
      </c>
      <c r="N766" s="69" t="str">
        <f t="shared" si="29"/>
        <v/>
      </c>
      <c r="O766" s="86" t="str">
        <f t="shared" si="30"/>
        <v/>
      </c>
      <c r="P766" s="86" t="str">
        <f t="shared" si="31"/>
        <v/>
      </c>
      <c r="Q766" s="153" t="str">
        <f t="shared" si="32"/>
        <v/>
      </c>
      <c r="R766" s="154"/>
      <c r="S766" s="155"/>
      <c r="T766" s="156"/>
      <c r="U766" s="157"/>
      <c r="V766" s="157"/>
      <c r="W766" s="157"/>
      <c r="X766" s="157"/>
      <c r="Y766" s="157"/>
      <c r="Z766" s="157"/>
      <c r="AA766" s="157"/>
      <c r="AB766" s="157"/>
      <c r="AC766" s="157"/>
      <c r="AD766" s="157"/>
      <c r="AE766" s="157"/>
      <c r="AF766" s="157"/>
      <c r="AG766" s="157"/>
      <c r="AH766" s="157"/>
      <c r="AI766" s="157"/>
      <c r="AJ766" s="157"/>
      <c r="AK766" s="157"/>
      <c r="AL766" s="157"/>
      <c r="AM766" s="157"/>
      <c r="AN766" s="157"/>
    </row>
    <row r="767" spans="1:40" ht="13.5" thickBot="1" x14ac:dyDescent="0.25">
      <c r="A767" s="114" t="str">
        <f t="shared" si="33"/>
        <v/>
      </c>
      <c r="B767" s="114" t="str">
        <f t="shared" si="34"/>
        <v/>
      </c>
      <c r="C767" s="149" t="str">
        <f t="shared" si="25"/>
        <v/>
      </c>
      <c r="D767" s="150" t="e">
        <f t="shared" si="35"/>
        <v>#N/A</v>
      </c>
      <c r="E767" s="150" t="e">
        <f t="shared" si="36"/>
        <v>#N/A</v>
      </c>
      <c r="F767" s="151"/>
      <c r="G767" s="152"/>
      <c r="H767" s="152" t="str">
        <f t="shared" si="37"/>
        <v/>
      </c>
      <c r="I767" s="86"/>
      <c r="J767" s="86"/>
      <c r="K767" s="86" t="str">
        <f t="shared" si="26"/>
        <v/>
      </c>
      <c r="L767" s="86" t="str">
        <f t="shared" si="27"/>
        <v/>
      </c>
      <c r="M767" s="86" t="str">
        <f t="shared" si="28"/>
        <v/>
      </c>
      <c r="N767" s="69" t="str">
        <f t="shared" si="29"/>
        <v/>
      </c>
      <c r="O767" s="86" t="str">
        <f t="shared" si="30"/>
        <v/>
      </c>
      <c r="P767" s="86" t="str">
        <f t="shared" si="31"/>
        <v/>
      </c>
      <c r="Q767" s="153" t="str">
        <f t="shared" si="32"/>
        <v/>
      </c>
      <c r="R767" s="154"/>
      <c r="S767" s="155"/>
      <c r="T767" s="156"/>
      <c r="U767" s="157"/>
      <c r="V767" s="157"/>
      <c r="W767" s="157"/>
      <c r="X767" s="157"/>
      <c r="Y767" s="157"/>
      <c r="Z767" s="157"/>
      <c r="AA767" s="157"/>
      <c r="AB767" s="157"/>
      <c r="AC767" s="157"/>
      <c r="AD767" s="157"/>
      <c r="AE767" s="157"/>
      <c r="AF767" s="157"/>
      <c r="AG767" s="157"/>
      <c r="AH767" s="157"/>
      <c r="AI767" s="157"/>
      <c r="AJ767" s="157"/>
      <c r="AK767" s="157"/>
      <c r="AL767" s="157"/>
      <c r="AM767" s="157"/>
      <c r="AN767" s="157"/>
    </row>
    <row r="768" spans="1:40" ht="13.5" thickBot="1" x14ac:dyDescent="0.25">
      <c r="A768" s="114" t="str">
        <f t="shared" si="33"/>
        <v/>
      </c>
      <c r="B768" s="114" t="str">
        <f t="shared" si="34"/>
        <v/>
      </c>
      <c r="C768" s="149" t="str">
        <f t="shared" si="25"/>
        <v/>
      </c>
      <c r="D768" s="150" t="e">
        <f t="shared" si="35"/>
        <v>#N/A</v>
      </c>
      <c r="E768" s="150" t="e">
        <f t="shared" si="36"/>
        <v>#N/A</v>
      </c>
      <c r="F768" s="151"/>
      <c r="G768" s="152"/>
      <c r="H768" s="152" t="str">
        <f t="shared" si="37"/>
        <v/>
      </c>
      <c r="I768" s="86"/>
      <c r="J768" s="86"/>
      <c r="K768" s="86" t="str">
        <f t="shared" si="26"/>
        <v/>
      </c>
      <c r="L768" s="86" t="str">
        <f t="shared" si="27"/>
        <v/>
      </c>
      <c r="M768" s="86" t="str">
        <f t="shared" si="28"/>
        <v/>
      </c>
      <c r="N768" s="69" t="str">
        <f t="shared" si="29"/>
        <v/>
      </c>
      <c r="O768" s="86" t="str">
        <f t="shared" si="30"/>
        <v/>
      </c>
      <c r="P768" s="86" t="str">
        <f t="shared" si="31"/>
        <v/>
      </c>
      <c r="Q768" s="153" t="str">
        <f t="shared" si="32"/>
        <v/>
      </c>
      <c r="R768" s="154"/>
      <c r="S768" s="155"/>
      <c r="T768" s="156"/>
      <c r="U768" s="157"/>
      <c r="V768" s="157"/>
      <c r="W768" s="157"/>
      <c r="X768" s="157"/>
      <c r="Y768" s="157"/>
      <c r="Z768" s="157"/>
      <c r="AA768" s="157"/>
      <c r="AB768" s="157"/>
      <c r="AC768" s="157"/>
      <c r="AD768" s="157"/>
      <c r="AE768" s="157"/>
      <c r="AF768" s="157"/>
      <c r="AG768" s="157"/>
      <c r="AH768" s="157"/>
      <c r="AI768" s="157"/>
      <c r="AJ768" s="157"/>
      <c r="AK768" s="157"/>
      <c r="AL768" s="157"/>
      <c r="AM768" s="157"/>
      <c r="AN768" s="157"/>
    </row>
    <row r="769" spans="1:40" ht="13.5" thickBot="1" x14ac:dyDescent="0.25">
      <c r="A769" s="114" t="str">
        <f t="shared" si="33"/>
        <v/>
      </c>
      <c r="B769" s="114" t="str">
        <f t="shared" si="34"/>
        <v/>
      </c>
      <c r="C769" s="149" t="str">
        <f t="shared" si="25"/>
        <v/>
      </c>
      <c r="D769" s="150" t="e">
        <f t="shared" si="35"/>
        <v>#N/A</v>
      </c>
      <c r="E769" s="150" t="e">
        <f t="shared" si="36"/>
        <v>#N/A</v>
      </c>
      <c r="F769" s="151"/>
      <c r="G769" s="152"/>
      <c r="H769" s="152" t="str">
        <f t="shared" si="37"/>
        <v/>
      </c>
      <c r="I769" s="86"/>
      <c r="J769" s="86"/>
      <c r="K769" s="86" t="str">
        <f t="shared" si="26"/>
        <v/>
      </c>
      <c r="L769" s="86" t="str">
        <f t="shared" si="27"/>
        <v/>
      </c>
      <c r="M769" s="86" t="str">
        <f t="shared" si="28"/>
        <v/>
      </c>
      <c r="N769" s="69" t="str">
        <f t="shared" si="29"/>
        <v/>
      </c>
      <c r="O769" s="86" t="str">
        <f t="shared" si="30"/>
        <v/>
      </c>
      <c r="P769" s="86" t="str">
        <f t="shared" si="31"/>
        <v/>
      </c>
      <c r="Q769" s="153" t="str">
        <f t="shared" si="32"/>
        <v/>
      </c>
      <c r="R769" s="154"/>
      <c r="S769" s="155"/>
      <c r="T769" s="156"/>
      <c r="U769" s="157"/>
      <c r="V769" s="157"/>
      <c r="W769" s="157"/>
      <c r="X769" s="157"/>
      <c r="Y769" s="157"/>
      <c r="Z769" s="157"/>
      <c r="AA769" s="157"/>
      <c r="AB769" s="157"/>
      <c r="AC769" s="157"/>
      <c r="AD769" s="157"/>
      <c r="AE769" s="157"/>
      <c r="AF769" s="157"/>
      <c r="AG769" s="157"/>
      <c r="AH769" s="157"/>
      <c r="AI769" s="157"/>
      <c r="AJ769" s="157"/>
      <c r="AK769" s="157"/>
      <c r="AL769" s="157"/>
      <c r="AM769" s="157"/>
      <c r="AN769" s="157"/>
    </row>
    <row r="770" spans="1:40" ht="13.5" thickBot="1" x14ac:dyDescent="0.25">
      <c r="A770" s="114" t="str">
        <f t="shared" si="33"/>
        <v/>
      </c>
      <c r="B770" s="114" t="str">
        <f t="shared" si="34"/>
        <v/>
      </c>
      <c r="C770" s="149" t="str">
        <f t="shared" si="25"/>
        <v/>
      </c>
      <c r="D770" s="150" t="e">
        <f t="shared" si="35"/>
        <v>#N/A</v>
      </c>
      <c r="E770" s="150" t="e">
        <f t="shared" si="36"/>
        <v>#N/A</v>
      </c>
      <c r="F770" s="151"/>
      <c r="G770" s="152"/>
      <c r="H770" s="152" t="str">
        <f t="shared" si="37"/>
        <v/>
      </c>
      <c r="I770" s="86"/>
      <c r="J770" s="86"/>
      <c r="K770" s="86" t="str">
        <f t="shared" si="26"/>
        <v/>
      </c>
      <c r="L770" s="86" t="str">
        <f t="shared" si="27"/>
        <v/>
      </c>
      <c r="M770" s="86" t="str">
        <f t="shared" si="28"/>
        <v/>
      </c>
      <c r="N770" s="69" t="str">
        <f t="shared" si="29"/>
        <v/>
      </c>
      <c r="O770" s="86" t="str">
        <f t="shared" si="30"/>
        <v/>
      </c>
      <c r="P770" s="86" t="str">
        <f t="shared" si="31"/>
        <v/>
      </c>
      <c r="Q770" s="153" t="str">
        <f t="shared" si="32"/>
        <v/>
      </c>
      <c r="R770" s="154"/>
      <c r="S770" s="155"/>
      <c r="T770" s="156"/>
      <c r="U770" s="157"/>
      <c r="V770" s="157"/>
      <c r="W770" s="157"/>
      <c r="X770" s="157"/>
      <c r="Y770" s="157"/>
      <c r="Z770" s="157"/>
      <c r="AA770" s="157"/>
      <c r="AB770" s="157"/>
      <c r="AC770" s="157"/>
      <c r="AD770" s="157"/>
      <c r="AE770" s="157"/>
      <c r="AF770" s="157"/>
      <c r="AG770" s="157"/>
      <c r="AH770" s="157"/>
      <c r="AI770" s="157"/>
      <c r="AJ770" s="157"/>
      <c r="AK770" s="157"/>
      <c r="AL770" s="157"/>
      <c r="AM770" s="157"/>
      <c r="AN770" s="157"/>
    </row>
    <row r="771" spans="1:40" ht="13.5" thickBot="1" x14ac:dyDescent="0.25">
      <c r="A771" s="114" t="str">
        <f t="shared" si="33"/>
        <v/>
      </c>
      <c r="B771" s="114" t="str">
        <f t="shared" si="34"/>
        <v/>
      </c>
      <c r="C771" s="149" t="str">
        <f t="shared" si="25"/>
        <v/>
      </c>
      <c r="D771" s="150" t="e">
        <f t="shared" si="35"/>
        <v>#N/A</v>
      </c>
      <c r="E771" s="150" t="e">
        <f t="shared" si="36"/>
        <v>#N/A</v>
      </c>
      <c r="F771" s="151"/>
      <c r="G771" s="152"/>
      <c r="H771" s="152" t="str">
        <f t="shared" si="37"/>
        <v/>
      </c>
      <c r="I771" s="86"/>
      <c r="J771" s="86"/>
      <c r="K771" s="86" t="str">
        <f t="shared" si="26"/>
        <v/>
      </c>
      <c r="L771" s="86" t="str">
        <f t="shared" si="27"/>
        <v/>
      </c>
      <c r="M771" s="86" t="str">
        <f t="shared" si="28"/>
        <v/>
      </c>
      <c r="N771" s="69" t="str">
        <f t="shared" si="29"/>
        <v/>
      </c>
      <c r="O771" s="86" t="str">
        <f t="shared" si="30"/>
        <v/>
      </c>
      <c r="P771" s="86" t="str">
        <f t="shared" si="31"/>
        <v/>
      </c>
      <c r="Q771" s="153" t="str">
        <f t="shared" si="32"/>
        <v/>
      </c>
      <c r="R771" s="154"/>
      <c r="S771" s="155"/>
      <c r="T771" s="156"/>
      <c r="U771" s="157"/>
      <c r="V771" s="157"/>
      <c r="W771" s="157"/>
      <c r="X771" s="157"/>
      <c r="Y771" s="157"/>
      <c r="Z771" s="157"/>
      <c r="AA771" s="157"/>
      <c r="AB771" s="157"/>
      <c r="AC771" s="157"/>
      <c r="AD771" s="157"/>
      <c r="AE771" s="157"/>
      <c r="AF771" s="157"/>
      <c r="AG771" s="157"/>
      <c r="AH771" s="157"/>
      <c r="AI771" s="157"/>
      <c r="AJ771" s="157"/>
      <c r="AK771" s="157"/>
      <c r="AL771" s="157"/>
      <c r="AM771" s="157"/>
      <c r="AN771" s="157"/>
    </row>
    <row r="772" spans="1:40" ht="13.5" thickBot="1" x14ac:dyDescent="0.25">
      <c r="A772" s="114" t="str">
        <f t="shared" si="33"/>
        <v/>
      </c>
      <c r="B772" s="114" t="str">
        <f t="shared" si="34"/>
        <v/>
      </c>
      <c r="C772" s="149" t="str">
        <f t="shared" si="25"/>
        <v/>
      </c>
      <c r="D772" s="150" t="e">
        <f t="shared" si="35"/>
        <v>#N/A</v>
      </c>
      <c r="E772" s="150" t="e">
        <f t="shared" si="36"/>
        <v>#N/A</v>
      </c>
      <c r="F772" s="151"/>
      <c r="G772" s="152"/>
      <c r="H772" s="152" t="str">
        <f t="shared" si="37"/>
        <v/>
      </c>
      <c r="I772" s="86"/>
      <c r="J772" s="86"/>
      <c r="K772" s="86" t="str">
        <f t="shared" si="26"/>
        <v/>
      </c>
      <c r="L772" s="86" t="str">
        <f t="shared" si="27"/>
        <v/>
      </c>
      <c r="M772" s="86" t="str">
        <f t="shared" si="28"/>
        <v/>
      </c>
      <c r="N772" s="69" t="str">
        <f t="shared" si="29"/>
        <v/>
      </c>
      <c r="O772" s="86" t="str">
        <f t="shared" si="30"/>
        <v/>
      </c>
      <c r="P772" s="86" t="str">
        <f t="shared" si="31"/>
        <v/>
      </c>
      <c r="Q772" s="153" t="str">
        <f t="shared" si="32"/>
        <v/>
      </c>
      <c r="R772" s="154"/>
      <c r="S772" s="155"/>
      <c r="T772" s="156"/>
      <c r="U772" s="157"/>
      <c r="V772" s="157"/>
      <c r="W772" s="157"/>
      <c r="X772" s="157"/>
      <c r="Y772" s="157"/>
      <c r="Z772" s="157"/>
      <c r="AA772" s="157"/>
      <c r="AB772" s="157"/>
      <c r="AC772" s="157"/>
      <c r="AD772" s="157"/>
      <c r="AE772" s="157"/>
      <c r="AF772" s="157"/>
      <c r="AG772" s="157"/>
      <c r="AH772" s="157"/>
      <c r="AI772" s="157"/>
      <c r="AJ772" s="157"/>
      <c r="AK772" s="157"/>
      <c r="AL772" s="157"/>
      <c r="AM772" s="157"/>
      <c r="AN772" s="157"/>
    </row>
    <row r="773" spans="1:40" ht="13.5" thickBot="1" x14ac:dyDescent="0.25">
      <c r="A773" s="114" t="str">
        <f t="shared" si="33"/>
        <v/>
      </c>
      <c r="B773" s="114" t="str">
        <f t="shared" si="34"/>
        <v/>
      </c>
      <c r="C773" s="149" t="str">
        <f t="shared" si="25"/>
        <v/>
      </c>
      <c r="D773" s="150" t="e">
        <f t="shared" si="35"/>
        <v>#N/A</v>
      </c>
      <c r="E773" s="150" t="e">
        <f t="shared" si="36"/>
        <v>#N/A</v>
      </c>
      <c r="F773" s="151"/>
      <c r="G773" s="152"/>
      <c r="H773" s="152" t="str">
        <f t="shared" si="37"/>
        <v/>
      </c>
      <c r="I773" s="86"/>
      <c r="J773" s="86"/>
      <c r="K773" s="86" t="str">
        <f t="shared" si="26"/>
        <v/>
      </c>
      <c r="L773" s="86" t="str">
        <f t="shared" si="27"/>
        <v/>
      </c>
      <c r="M773" s="86" t="str">
        <f t="shared" si="28"/>
        <v/>
      </c>
      <c r="N773" s="69" t="str">
        <f t="shared" si="29"/>
        <v/>
      </c>
      <c r="O773" s="86" t="str">
        <f t="shared" si="30"/>
        <v/>
      </c>
      <c r="P773" s="86" t="str">
        <f t="shared" si="31"/>
        <v/>
      </c>
      <c r="Q773" s="153" t="str">
        <f t="shared" si="32"/>
        <v/>
      </c>
      <c r="R773" s="154"/>
      <c r="S773" s="155"/>
      <c r="T773" s="156"/>
      <c r="U773" s="157"/>
      <c r="V773" s="157"/>
      <c r="W773" s="157"/>
      <c r="X773" s="157"/>
      <c r="Y773" s="157"/>
      <c r="Z773" s="157"/>
      <c r="AA773" s="157"/>
      <c r="AB773" s="157"/>
      <c r="AC773" s="157"/>
      <c r="AD773" s="157"/>
      <c r="AE773" s="157"/>
      <c r="AF773" s="157"/>
      <c r="AG773" s="157"/>
      <c r="AH773" s="157"/>
      <c r="AI773" s="157"/>
      <c r="AJ773" s="157"/>
      <c r="AK773" s="157"/>
      <c r="AL773" s="157"/>
      <c r="AM773" s="157"/>
      <c r="AN773" s="157"/>
    </row>
    <row r="774" spans="1:40" ht="13.5" thickBot="1" x14ac:dyDescent="0.25">
      <c r="A774" s="114" t="str">
        <f t="shared" si="33"/>
        <v/>
      </c>
      <c r="B774" s="114" t="str">
        <f t="shared" si="34"/>
        <v/>
      </c>
      <c r="C774" s="149" t="str">
        <f t="shared" si="25"/>
        <v/>
      </c>
      <c r="D774" s="150" t="e">
        <f t="shared" si="35"/>
        <v>#N/A</v>
      </c>
      <c r="E774" s="150" t="e">
        <f t="shared" si="36"/>
        <v>#N/A</v>
      </c>
      <c r="F774" s="151"/>
      <c r="G774" s="152"/>
      <c r="H774" s="152" t="str">
        <f t="shared" si="37"/>
        <v/>
      </c>
      <c r="I774" s="86"/>
      <c r="J774" s="86"/>
      <c r="K774" s="86" t="str">
        <f t="shared" si="26"/>
        <v/>
      </c>
      <c r="L774" s="86" t="str">
        <f t="shared" si="27"/>
        <v/>
      </c>
      <c r="M774" s="86" t="str">
        <f t="shared" si="28"/>
        <v/>
      </c>
      <c r="N774" s="69" t="str">
        <f t="shared" si="29"/>
        <v/>
      </c>
      <c r="O774" s="86" t="str">
        <f t="shared" si="30"/>
        <v/>
      </c>
      <c r="P774" s="86" t="str">
        <f t="shared" si="31"/>
        <v/>
      </c>
      <c r="Q774" s="153" t="str">
        <f t="shared" si="32"/>
        <v/>
      </c>
      <c r="R774" s="154"/>
      <c r="S774" s="155"/>
      <c r="T774" s="156"/>
      <c r="U774" s="157"/>
      <c r="V774" s="157"/>
      <c r="W774" s="157"/>
      <c r="X774" s="157"/>
      <c r="Y774" s="157"/>
      <c r="Z774" s="157"/>
      <c r="AA774" s="157"/>
      <c r="AB774" s="157"/>
      <c r="AC774" s="157"/>
      <c r="AD774" s="157"/>
      <c r="AE774" s="157"/>
      <c r="AF774" s="157"/>
      <c r="AG774" s="157"/>
      <c r="AH774" s="157"/>
      <c r="AI774" s="157"/>
      <c r="AJ774" s="157"/>
      <c r="AK774" s="157"/>
      <c r="AL774" s="157"/>
      <c r="AM774" s="157"/>
      <c r="AN774" s="157"/>
    </row>
    <row r="775" spans="1:40" ht="13.5" thickBot="1" x14ac:dyDescent="0.25">
      <c r="A775" s="114" t="str">
        <f t="shared" si="33"/>
        <v/>
      </c>
      <c r="B775" s="114" t="str">
        <f t="shared" si="34"/>
        <v/>
      </c>
      <c r="C775" s="149" t="str">
        <f t="shared" si="25"/>
        <v/>
      </c>
      <c r="D775" s="150" t="e">
        <f t="shared" si="35"/>
        <v>#N/A</v>
      </c>
      <c r="E775" s="150" t="e">
        <f t="shared" si="36"/>
        <v>#N/A</v>
      </c>
      <c r="F775" s="151"/>
      <c r="G775" s="152"/>
      <c r="H775" s="152" t="str">
        <f t="shared" si="37"/>
        <v/>
      </c>
      <c r="I775" s="86"/>
      <c r="J775" s="86"/>
      <c r="K775" s="86" t="str">
        <f t="shared" si="26"/>
        <v/>
      </c>
      <c r="L775" s="86" t="str">
        <f t="shared" si="27"/>
        <v/>
      </c>
      <c r="M775" s="86" t="str">
        <f t="shared" si="28"/>
        <v/>
      </c>
      <c r="N775" s="69" t="str">
        <f t="shared" si="29"/>
        <v/>
      </c>
      <c r="O775" s="86" t="str">
        <f t="shared" si="30"/>
        <v/>
      </c>
      <c r="P775" s="86" t="str">
        <f t="shared" si="31"/>
        <v/>
      </c>
      <c r="Q775" s="153" t="str">
        <f t="shared" si="32"/>
        <v/>
      </c>
      <c r="R775" s="154"/>
      <c r="S775" s="155"/>
      <c r="T775" s="156"/>
      <c r="U775" s="157"/>
      <c r="V775" s="157"/>
      <c r="W775" s="157"/>
      <c r="X775" s="157"/>
      <c r="Y775" s="157"/>
      <c r="Z775" s="157"/>
      <c r="AA775" s="157"/>
      <c r="AB775" s="157"/>
      <c r="AC775" s="157"/>
      <c r="AD775" s="157"/>
      <c r="AE775" s="157"/>
      <c r="AF775" s="157"/>
      <c r="AG775" s="157"/>
      <c r="AH775" s="157"/>
      <c r="AI775" s="157"/>
      <c r="AJ775" s="157"/>
      <c r="AK775" s="157"/>
      <c r="AL775" s="157"/>
      <c r="AM775" s="157"/>
      <c r="AN775" s="157"/>
    </row>
    <row r="776" spans="1:40" ht="13.5" thickBot="1" x14ac:dyDescent="0.25">
      <c r="A776" s="114" t="str">
        <f t="shared" si="33"/>
        <v/>
      </c>
      <c r="B776" s="114" t="str">
        <f t="shared" si="34"/>
        <v/>
      </c>
      <c r="C776" s="149" t="str">
        <f t="shared" si="25"/>
        <v/>
      </c>
      <c r="D776" s="150" t="e">
        <f t="shared" si="35"/>
        <v>#N/A</v>
      </c>
      <c r="E776" s="150" t="e">
        <f t="shared" si="36"/>
        <v>#N/A</v>
      </c>
      <c r="F776" s="151"/>
      <c r="G776" s="152"/>
      <c r="H776" s="152" t="str">
        <f t="shared" si="37"/>
        <v/>
      </c>
      <c r="I776" s="86"/>
      <c r="J776" s="86"/>
      <c r="K776" s="86" t="str">
        <f t="shared" si="26"/>
        <v/>
      </c>
      <c r="L776" s="86" t="str">
        <f t="shared" si="27"/>
        <v/>
      </c>
      <c r="M776" s="86" t="str">
        <f t="shared" si="28"/>
        <v/>
      </c>
      <c r="N776" s="69" t="str">
        <f t="shared" si="29"/>
        <v/>
      </c>
      <c r="O776" s="86" t="str">
        <f t="shared" si="30"/>
        <v/>
      </c>
      <c r="P776" s="86" t="str">
        <f t="shared" si="31"/>
        <v/>
      </c>
      <c r="Q776" s="153" t="str">
        <f t="shared" si="32"/>
        <v/>
      </c>
      <c r="R776" s="154"/>
      <c r="S776" s="155"/>
      <c r="T776" s="156"/>
      <c r="U776" s="157"/>
      <c r="V776" s="157"/>
      <c r="W776" s="157"/>
      <c r="X776" s="157"/>
      <c r="Y776" s="157"/>
      <c r="Z776" s="157"/>
      <c r="AA776" s="157"/>
      <c r="AB776" s="157"/>
      <c r="AC776" s="157"/>
      <c r="AD776" s="157"/>
      <c r="AE776" s="157"/>
      <c r="AF776" s="157"/>
      <c r="AG776" s="157"/>
      <c r="AH776" s="157"/>
      <c r="AI776" s="157"/>
      <c r="AJ776" s="157"/>
      <c r="AK776" s="157"/>
      <c r="AL776" s="157"/>
      <c r="AM776" s="157"/>
      <c r="AN776" s="157"/>
    </row>
    <row r="777" spans="1:40" ht="13.5" thickBot="1" x14ac:dyDescent="0.25">
      <c r="A777" s="114" t="str">
        <f t="shared" si="33"/>
        <v/>
      </c>
      <c r="B777" s="114" t="str">
        <f t="shared" si="34"/>
        <v/>
      </c>
      <c r="C777" s="149" t="str">
        <f t="shared" si="25"/>
        <v/>
      </c>
      <c r="D777" s="150" t="e">
        <f t="shared" si="35"/>
        <v>#N/A</v>
      </c>
      <c r="E777" s="150" t="e">
        <f t="shared" si="36"/>
        <v>#N/A</v>
      </c>
      <c r="F777" s="151"/>
      <c r="G777" s="152"/>
      <c r="H777" s="152" t="str">
        <f t="shared" si="37"/>
        <v/>
      </c>
      <c r="I777" s="86"/>
      <c r="J777" s="86"/>
      <c r="K777" s="86" t="str">
        <f t="shared" si="26"/>
        <v/>
      </c>
      <c r="L777" s="86" t="str">
        <f t="shared" si="27"/>
        <v/>
      </c>
      <c r="M777" s="86" t="str">
        <f t="shared" si="28"/>
        <v/>
      </c>
      <c r="N777" s="69" t="str">
        <f t="shared" si="29"/>
        <v/>
      </c>
      <c r="O777" s="86" t="str">
        <f t="shared" si="30"/>
        <v/>
      </c>
      <c r="P777" s="86" t="str">
        <f t="shared" si="31"/>
        <v/>
      </c>
      <c r="Q777" s="153" t="str">
        <f t="shared" si="32"/>
        <v/>
      </c>
      <c r="R777" s="154"/>
      <c r="S777" s="155"/>
      <c r="T777" s="156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</row>
    <row r="778" spans="1:40" ht="13.5" thickBot="1" x14ac:dyDescent="0.25">
      <c r="A778" s="114" t="str">
        <f t="shared" si="33"/>
        <v/>
      </c>
      <c r="B778" s="114" t="str">
        <f t="shared" si="34"/>
        <v/>
      </c>
      <c r="C778" s="149" t="str">
        <f t="shared" si="25"/>
        <v/>
      </c>
      <c r="D778" s="150" t="e">
        <f t="shared" si="35"/>
        <v>#N/A</v>
      </c>
      <c r="E778" s="150" t="e">
        <f t="shared" si="36"/>
        <v>#N/A</v>
      </c>
      <c r="F778" s="151"/>
      <c r="G778" s="152"/>
      <c r="H778" s="152" t="str">
        <f t="shared" si="37"/>
        <v/>
      </c>
      <c r="I778" s="86"/>
      <c r="J778" s="86"/>
      <c r="K778" s="86" t="str">
        <f t="shared" si="26"/>
        <v/>
      </c>
      <c r="L778" s="86" t="str">
        <f t="shared" si="27"/>
        <v/>
      </c>
      <c r="M778" s="86" t="str">
        <f t="shared" si="28"/>
        <v/>
      </c>
      <c r="N778" s="69" t="str">
        <f t="shared" si="29"/>
        <v/>
      </c>
      <c r="O778" s="86" t="str">
        <f t="shared" si="30"/>
        <v/>
      </c>
      <c r="P778" s="86" t="str">
        <f t="shared" si="31"/>
        <v/>
      </c>
      <c r="Q778" s="153" t="str">
        <f t="shared" si="32"/>
        <v/>
      </c>
      <c r="R778" s="154"/>
      <c r="S778" s="155"/>
      <c r="T778" s="156"/>
      <c r="U778" s="157"/>
      <c r="V778" s="157"/>
      <c r="W778" s="157"/>
      <c r="X778" s="157"/>
      <c r="Y778" s="157"/>
      <c r="Z778" s="157"/>
      <c r="AA778" s="157"/>
      <c r="AB778" s="157"/>
      <c r="AC778" s="157"/>
      <c r="AD778" s="157"/>
      <c r="AE778" s="157"/>
      <c r="AF778" s="157"/>
      <c r="AG778" s="157"/>
      <c r="AH778" s="157"/>
      <c r="AI778" s="157"/>
      <c r="AJ778" s="157"/>
      <c r="AK778" s="157"/>
      <c r="AL778" s="157"/>
      <c r="AM778" s="157"/>
      <c r="AN778" s="157"/>
    </row>
    <row r="779" spans="1:40" ht="13.5" thickBot="1" x14ac:dyDescent="0.25">
      <c r="A779" s="114" t="str">
        <f t="shared" si="33"/>
        <v/>
      </c>
      <c r="B779" s="114" t="str">
        <f t="shared" si="34"/>
        <v/>
      </c>
      <c r="C779" s="149" t="str">
        <f t="shared" si="25"/>
        <v/>
      </c>
      <c r="D779" s="150" t="e">
        <f t="shared" si="35"/>
        <v>#N/A</v>
      </c>
      <c r="E779" s="150" t="e">
        <f t="shared" si="36"/>
        <v>#N/A</v>
      </c>
      <c r="F779" s="151"/>
      <c r="G779" s="152"/>
      <c r="H779" s="152" t="str">
        <f t="shared" si="37"/>
        <v/>
      </c>
      <c r="I779" s="86"/>
      <c r="J779" s="86"/>
      <c r="K779" s="86" t="str">
        <f t="shared" si="26"/>
        <v/>
      </c>
      <c r="L779" s="86" t="str">
        <f t="shared" si="27"/>
        <v/>
      </c>
      <c r="M779" s="86" t="str">
        <f t="shared" si="28"/>
        <v/>
      </c>
      <c r="N779" s="69" t="str">
        <f t="shared" si="29"/>
        <v/>
      </c>
      <c r="O779" s="86" t="str">
        <f t="shared" si="30"/>
        <v/>
      </c>
      <c r="P779" s="86" t="str">
        <f t="shared" si="31"/>
        <v/>
      </c>
      <c r="Q779" s="153" t="str">
        <f t="shared" si="32"/>
        <v/>
      </c>
      <c r="R779" s="154"/>
      <c r="S779" s="155"/>
      <c r="T779" s="156"/>
      <c r="U779" s="157"/>
      <c r="V779" s="157"/>
      <c r="W779" s="157"/>
      <c r="X779" s="157"/>
      <c r="Y779" s="157"/>
      <c r="Z779" s="157"/>
      <c r="AA779" s="157"/>
      <c r="AB779" s="157"/>
      <c r="AC779" s="157"/>
      <c r="AD779" s="157"/>
      <c r="AE779" s="157"/>
      <c r="AF779" s="157"/>
      <c r="AG779" s="157"/>
      <c r="AH779" s="157"/>
      <c r="AI779" s="157"/>
      <c r="AJ779" s="157"/>
      <c r="AK779" s="157"/>
      <c r="AL779" s="157"/>
      <c r="AM779" s="157"/>
      <c r="AN779" s="157"/>
    </row>
    <row r="780" spans="1:40" ht="13.5" thickBot="1" x14ac:dyDescent="0.25">
      <c r="A780" s="114" t="str">
        <f t="shared" si="33"/>
        <v/>
      </c>
      <c r="B780" s="114" t="str">
        <f t="shared" si="34"/>
        <v/>
      </c>
      <c r="C780" s="149" t="str">
        <f t="shared" si="25"/>
        <v/>
      </c>
      <c r="D780" s="150" t="e">
        <f t="shared" si="35"/>
        <v>#N/A</v>
      </c>
      <c r="E780" s="150" t="e">
        <f t="shared" si="36"/>
        <v>#N/A</v>
      </c>
      <c r="F780" s="151"/>
      <c r="G780" s="152"/>
      <c r="H780" s="152" t="str">
        <f t="shared" si="37"/>
        <v/>
      </c>
      <c r="I780" s="86"/>
      <c r="J780" s="86"/>
      <c r="K780" s="86" t="str">
        <f t="shared" si="26"/>
        <v/>
      </c>
      <c r="L780" s="86" t="str">
        <f t="shared" si="27"/>
        <v/>
      </c>
      <c r="M780" s="86" t="str">
        <f t="shared" si="28"/>
        <v/>
      </c>
      <c r="N780" s="69" t="str">
        <f t="shared" si="29"/>
        <v/>
      </c>
      <c r="O780" s="86" t="str">
        <f t="shared" si="30"/>
        <v/>
      </c>
      <c r="P780" s="86" t="str">
        <f t="shared" si="31"/>
        <v/>
      </c>
      <c r="Q780" s="153" t="str">
        <f t="shared" si="32"/>
        <v/>
      </c>
      <c r="R780" s="154"/>
      <c r="S780" s="155"/>
      <c r="T780" s="156"/>
      <c r="U780" s="157"/>
      <c r="V780" s="157"/>
      <c r="W780" s="157"/>
      <c r="X780" s="157"/>
      <c r="Y780" s="157"/>
      <c r="Z780" s="157"/>
      <c r="AA780" s="157"/>
      <c r="AB780" s="157"/>
      <c r="AC780" s="157"/>
      <c r="AD780" s="157"/>
      <c r="AE780" s="157"/>
      <c r="AF780" s="157"/>
      <c r="AG780" s="157"/>
      <c r="AH780" s="157"/>
      <c r="AI780" s="157"/>
      <c r="AJ780" s="157"/>
      <c r="AK780" s="157"/>
      <c r="AL780" s="157"/>
      <c r="AM780" s="157"/>
      <c r="AN780" s="157"/>
    </row>
    <row r="781" spans="1:40" ht="13.5" thickBot="1" x14ac:dyDescent="0.25">
      <c r="A781" s="114" t="str">
        <f t="shared" si="33"/>
        <v/>
      </c>
      <c r="B781" s="114" t="str">
        <f t="shared" si="34"/>
        <v/>
      </c>
      <c r="C781" s="149" t="str">
        <f t="shared" si="25"/>
        <v/>
      </c>
      <c r="D781" s="150" t="e">
        <f t="shared" si="35"/>
        <v>#N/A</v>
      </c>
      <c r="E781" s="150" t="e">
        <f t="shared" si="36"/>
        <v>#N/A</v>
      </c>
      <c r="F781" s="151"/>
      <c r="G781" s="152"/>
      <c r="H781" s="152" t="str">
        <f t="shared" si="37"/>
        <v/>
      </c>
      <c r="I781" s="86"/>
      <c r="J781" s="86"/>
      <c r="K781" s="86" t="str">
        <f t="shared" si="26"/>
        <v/>
      </c>
      <c r="L781" s="86" t="str">
        <f t="shared" si="27"/>
        <v/>
      </c>
      <c r="M781" s="86" t="str">
        <f t="shared" si="28"/>
        <v/>
      </c>
      <c r="N781" s="69" t="str">
        <f t="shared" si="29"/>
        <v/>
      </c>
      <c r="O781" s="86" t="str">
        <f t="shared" si="30"/>
        <v/>
      </c>
      <c r="P781" s="86" t="str">
        <f t="shared" si="31"/>
        <v/>
      </c>
      <c r="Q781" s="153" t="str">
        <f t="shared" si="32"/>
        <v/>
      </c>
      <c r="R781" s="154"/>
      <c r="S781" s="155"/>
      <c r="T781" s="156"/>
      <c r="U781" s="157"/>
      <c r="V781" s="157"/>
      <c r="W781" s="157"/>
      <c r="X781" s="157"/>
      <c r="Y781" s="157"/>
      <c r="Z781" s="157"/>
      <c r="AA781" s="157"/>
      <c r="AB781" s="157"/>
      <c r="AC781" s="157"/>
      <c r="AD781" s="157"/>
      <c r="AE781" s="157"/>
      <c r="AF781" s="157"/>
      <c r="AG781" s="157"/>
      <c r="AH781" s="157"/>
      <c r="AI781" s="157"/>
      <c r="AJ781" s="157"/>
      <c r="AK781" s="157"/>
      <c r="AL781" s="157"/>
      <c r="AM781" s="157"/>
      <c r="AN781" s="157"/>
    </row>
    <row r="782" spans="1:40" ht="13.5" thickBot="1" x14ac:dyDescent="0.25">
      <c r="A782" s="114" t="str">
        <f t="shared" si="33"/>
        <v/>
      </c>
      <c r="B782" s="114" t="str">
        <f t="shared" si="34"/>
        <v/>
      </c>
      <c r="C782" s="149" t="str">
        <f t="shared" si="25"/>
        <v/>
      </c>
      <c r="D782" s="150" t="e">
        <f t="shared" si="35"/>
        <v>#N/A</v>
      </c>
      <c r="E782" s="150" t="e">
        <f t="shared" si="36"/>
        <v>#N/A</v>
      </c>
      <c r="F782" s="151"/>
      <c r="G782" s="152"/>
      <c r="H782" s="152" t="str">
        <f t="shared" si="37"/>
        <v/>
      </c>
      <c r="I782" s="86"/>
      <c r="J782" s="86"/>
      <c r="K782" s="86" t="str">
        <f t="shared" si="26"/>
        <v/>
      </c>
      <c r="L782" s="86" t="str">
        <f t="shared" si="27"/>
        <v/>
      </c>
      <c r="M782" s="86" t="str">
        <f t="shared" si="28"/>
        <v/>
      </c>
      <c r="N782" s="69" t="str">
        <f t="shared" si="29"/>
        <v/>
      </c>
      <c r="O782" s="86" t="str">
        <f t="shared" si="30"/>
        <v/>
      </c>
      <c r="P782" s="86" t="str">
        <f t="shared" si="31"/>
        <v/>
      </c>
      <c r="Q782" s="153" t="str">
        <f t="shared" si="32"/>
        <v/>
      </c>
      <c r="R782" s="154"/>
      <c r="S782" s="155"/>
      <c r="T782" s="156"/>
      <c r="U782" s="157"/>
      <c r="V782" s="157"/>
      <c r="W782" s="157"/>
      <c r="X782" s="157"/>
      <c r="Y782" s="157"/>
      <c r="Z782" s="157"/>
      <c r="AA782" s="157"/>
      <c r="AB782" s="157"/>
      <c r="AC782" s="157"/>
      <c r="AD782" s="157"/>
      <c r="AE782" s="157"/>
      <c r="AF782" s="157"/>
      <c r="AG782" s="157"/>
      <c r="AH782" s="157"/>
      <c r="AI782" s="157"/>
      <c r="AJ782" s="157"/>
      <c r="AK782" s="157"/>
      <c r="AL782" s="157"/>
      <c r="AM782" s="157"/>
      <c r="AN782" s="157"/>
    </row>
    <row r="783" spans="1:40" ht="13.5" thickBot="1" x14ac:dyDescent="0.25">
      <c r="A783" s="114" t="str">
        <f t="shared" si="33"/>
        <v/>
      </c>
      <c r="B783" s="114" t="str">
        <f t="shared" si="34"/>
        <v/>
      </c>
      <c r="C783" s="149" t="str">
        <f t="shared" si="25"/>
        <v/>
      </c>
      <c r="D783" s="150" t="e">
        <f t="shared" si="35"/>
        <v>#N/A</v>
      </c>
      <c r="E783" s="150" t="e">
        <f t="shared" si="36"/>
        <v>#N/A</v>
      </c>
      <c r="F783" s="151"/>
      <c r="G783" s="152"/>
      <c r="H783" s="152" t="str">
        <f t="shared" si="37"/>
        <v/>
      </c>
      <c r="I783" s="86"/>
      <c r="J783" s="86"/>
      <c r="K783" s="86" t="str">
        <f t="shared" si="26"/>
        <v/>
      </c>
      <c r="L783" s="86" t="str">
        <f t="shared" si="27"/>
        <v/>
      </c>
      <c r="M783" s="86" t="str">
        <f t="shared" si="28"/>
        <v/>
      </c>
      <c r="N783" s="69" t="str">
        <f t="shared" si="29"/>
        <v/>
      </c>
      <c r="O783" s="86" t="str">
        <f t="shared" si="30"/>
        <v/>
      </c>
      <c r="P783" s="86" t="str">
        <f t="shared" si="31"/>
        <v/>
      </c>
      <c r="Q783" s="153" t="str">
        <f t="shared" si="32"/>
        <v/>
      </c>
      <c r="R783" s="154"/>
      <c r="S783" s="155"/>
      <c r="T783" s="156"/>
      <c r="U783" s="157"/>
      <c r="V783" s="157"/>
      <c r="W783" s="157"/>
      <c r="X783" s="157"/>
      <c r="Y783" s="157"/>
      <c r="Z783" s="157"/>
      <c r="AA783" s="157"/>
      <c r="AB783" s="157"/>
      <c r="AC783" s="157"/>
      <c r="AD783" s="157"/>
      <c r="AE783" s="157"/>
      <c r="AF783" s="157"/>
      <c r="AG783" s="157"/>
      <c r="AH783" s="157"/>
      <c r="AI783" s="157"/>
      <c r="AJ783" s="157"/>
      <c r="AK783" s="157"/>
      <c r="AL783" s="157"/>
      <c r="AM783" s="157"/>
      <c r="AN783" s="157"/>
    </row>
    <row r="784" spans="1:40" ht="13.5" thickBot="1" x14ac:dyDescent="0.25">
      <c r="A784" s="114" t="str">
        <f t="shared" si="33"/>
        <v/>
      </c>
      <c r="B784" s="114" t="str">
        <f t="shared" si="34"/>
        <v/>
      </c>
      <c r="C784" s="149" t="str">
        <f t="shared" ref="C784:C815" si="38">IF(F784="","",VLOOKUP(F784,$D$676:$E$684,2,FALSE))</f>
        <v/>
      </c>
      <c r="D784" s="150" t="e">
        <f t="shared" si="35"/>
        <v>#N/A</v>
      </c>
      <c r="E784" s="150" t="e">
        <f t="shared" si="36"/>
        <v>#N/A</v>
      </c>
      <c r="F784" s="151"/>
      <c r="G784" s="152"/>
      <c r="H784" s="152" t="str">
        <f t="shared" si="37"/>
        <v/>
      </c>
      <c r="I784" s="86"/>
      <c r="J784" s="86"/>
      <c r="K784" s="86" t="str">
        <f t="shared" si="26"/>
        <v/>
      </c>
      <c r="L784" s="86" t="str">
        <f t="shared" si="27"/>
        <v/>
      </c>
      <c r="M784" s="86" t="str">
        <f t="shared" si="28"/>
        <v/>
      </c>
      <c r="N784" s="69" t="str">
        <f t="shared" si="29"/>
        <v/>
      </c>
      <c r="O784" s="86" t="str">
        <f t="shared" si="30"/>
        <v/>
      </c>
      <c r="P784" s="86" t="str">
        <f t="shared" si="31"/>
        <v/>
      </c>
      <c r="Q784" s="153" t="str">
        <f t="shared" si="32"/>
        <v/>
      </c>
      <c r="R784" s="154"/>
      <c r="S784" s="155"/>
      <c r="T784" s="156"/>
      <c r="U784" s="157"/>
      <c r="V784" s="157"/>
      <c r="W784" s="157"/>
      <c r="X784" s="157"/>
      <c r="Y784" s="157"/>
      <c r="Z784" s="157"/>
      <c r="AA784" s="157"/>
      <c r="AB784" s="157"/>
      <c r="AC784" s="157"/>
      <c r="AD784" s="157"/>
      <c r="AE784" s="157"/>
      <c r="AF784" s="157"/>
      <c r="AG784" s="157"/>
      <c r="AH784" s="157"/>
      <c r="AI784" s="157"/>
      <c r="AJ784" s="157"/>
      <c r="AK784" s="157"/>
      <c r="AL784" s="157"/>
      <c r="AM784" s="157"/>
      <c r="AN784" s="157"/>
    </row>
    <row r="785" spans="1:40" ht="13.5" thickBot="1" x14ac:dyDescent="0.25">
      <c r="A785" s="114" t="str">
        <f t="shared" si="33"/>
        <v/>
      </c>
      <c r="B785" s="114" t="str">
        <f t="shared" si="34"/>
        <v/>
      </c>
      <c r="C785" s="149" t="str">
        <f t="shared" si="38"/>
        <v/>
      </c>
      <c r="D785" s="150" t="e">
        <f t="shared" si="35"/>
        <v>#N/A</v>
      </c>
      <c r="E785" s="150" t="e">
        <f t="shared" si="36"/>
        <v>#N/A</v>
      </c>
      <c r="F785" s="151"/>
      <c r="G785" s="152"/>
      <c r="H785" s="152" t="str">
        <f t="shared" si="37"/>
        <v/>
      </c>
      <c r="I785" s="86"/>
      <c r="J785" s="86"/>
      <c r="K785" s="86" t="str">
        <f t="shared" si="26"/>
        <v/>
      </c>
      <c r="L785" s="86" t="str">
        <f t="shared" si="27"/>
        <v/>
      </c>
      <c r="M785" s="86" t="str">
        <f t="shared" si="28"/>
        <v/>
      </c>
      <c r="N785" s="69" t="str">
        <f t="shared" si="29"/>
        <v/>
      </c>
      <c r="O785" s="86" t="str">
        <f t="shared" si="30"/>
        <v/>
      </c>
      <c r="P785" s="86" t="str">
        <f t="shared" si="31"/>
        <v/>
      </c>
      <c r="Q785" s="153" t="str">
        <f t="shared" si="32"/>
        <v/>
      </c>
      <c r="R785" s="154"/>
      <c r="S785" s="155"/>
      <c r="T785" s="156"/>
      <c r="U785" s="157"/>
      <c r="V785" s="157"/>
      <c r="W785" s="157"/>
      <c r="X785" s="157"/>
      <c r="Y785" s="157"/>
      <c r="Z785" s="157"/>
      <c r="AA785" s="157"/>
      <c r="AB785" s="157"/>
      <c r="AC785" s="157"/>
      <c r="AD785" s="157"/>
      <c r="AE785" s="157"/>
      <c r="AF785" s="157"/>
      <c r="AG785" s="157"/>
      <c r="AH785" s="157"/>
      <c r="AI785" s="157"/>
      <c r="AJ785" s="157"/>
      <c r="AK785" s="157"/>
      <c r="AL785" s="157"/>
      <c r="AM785" s="157"/>
      <c r="AN785" s="157"/>
    </row>
    <row r="786" spans="1:40" ht="13.5" thickBot="1" x14ac:dyDescent="0.25">
      <c r="A786" s="114" t="str">
        <f t="shared" si="33"/>
        <v/>
      </c>
      <c r="B786" s="114" t="str">
        <f t="shared" si="34"/>
        <v/>
      </c>
      <c r="C786" s="149" t="str">
        <f t="shared" si="38"/>
        <v/>
      </c>
      <c r="D786" s="150" t="e">
        <f t="shared" si="35"/>
        <v>#N/A</v>
      </c>
      <c r="E786" s="150" t="e">
        <f t="shared" si="36"/>
        <v>#N/A</v>
      </c>
      <c r="F786" s="151"/>
      <c r="G786" s="152"/>
      <c r="H786" s="152" t="str">
        <f t="shared" si="37"/>
        <v/>
      </c>
      <c r="I786" s="86"/>
      <c r="J786" s="86"/>
      <c r="K786" s="86" t="str">
        <f t="shared" si="26"/>
        <v/>
      </c>
      <c r="L786" s="86" t="str">
        <f t="shared" si="27"/>
        <v/>
      </c>
      <c r="M786" s="86" t="str">
        <f t="shared" si="28"/>
        <v/>
      </c>
      <c r="N786" s="69" t="str">
        <f t="shared" si="29"/>
        <v/>
      </c>
      <c r="O786" s="86" t="str">
        <f t="shared" si="30"/>
        <v/>
      </c>
      <c r="P786" s="86" t="str">
        <f t="shared" si="31"/>
        <v/>
      </c>
      <c r="Q786" s="153" t="str">
        <f t="shared" si="32"/>
        <v/>
      </c>
      <c r="R786" s="154"/>
      <c r="S786" s="155"/>
      <c r="T786" s="156"/>
      <c r="U786" s="157"/>
      <c r="V786" s="157"/>
      <c r="W786" s="157"/>
      <c r="X786" s="157"/>
      <c r="Y786" s="157"/>
      <c r="Z786" s="157"/>
      <c r="AA786" s="157"/>
      <c r="AB786" s="157"/>
      <c r="AC786" s="157"/>
      <c r="AD786" s="157"/>
      <c r="AE786" s="157"/>
      <c r="AF786" s="157"/>
      <c r="AG786" s="157"/>
      <c r="AH786" s="157"/>
      <c r="AI786" s="157"/>
      <c r="AJ786" s="157"/>
      <c r="AK786" s="157"/>
      <c r="AL786" s="157"/>
      <c r="AM786" s="157"/>
      <c r="AN786" s="157"/>
    </row>
    <row r="787" spans="1:40" ht="13.5" thickBot="1" x14ac:dyDescent="0.25">
      <c r="A787" s="114" t="str">
        <f t="shared" si="33"/>
        <v/>
      </c>
      <c r="B787" s="114" t="str">
        <f t="shared" si="34"/>
        <v/>
      </c>
      <c r="C787" s="149" t="str">
        <f t="shared" si="38"/>
        <v/>
      </c>
      <c r="D787" s="150" t="e">
        <f t="shared" si="35"/>
        <v>#N/A</v>
      </c>
      <c r="E787" s="150" t="e">
        <f t="shared" si="36"/>
        <v>#N/A</v>
      </c>
      <c r="F787" s="151"/>
      <c r="G787" s="152"/>
      <c r="H787" s="152" t="str">
        <f t="shared" si="37"/>
        <v/>
      </c>
      <c r="I787" s="86"/>
      <c r="J787" s="86"/>
      <c r="K787" s="86" t="str">
        <f t="shared" si="26"/>
        <v/>
      </c>
      <c r="L787" s="86" t="str">
        <f t="shared" si="27"/>
        <v/>
      </c>
      <c r="M787" s="86" t="str">
        <f t="shared" si="28"/>
        <v/>
      </c>
      <c r="N787" s="69" t="str">
        <f t="shared" si="29"/>
        <v/>
      </c>
      <c r="O787" s="86" t="str">
        <f t="shared" si="30"/>
        <v/>
      </c>
      <c r="P787" s="86" t="str">
        <f t="shared" si="31"/>
        <v/>
      </c>
      <c r="Q787" s="153" t="str">
        <f t="shared" si="32"/>
        <v/>
      </c>
      <c r="R787" s="154"/>
      <c r="S787" s="155"/>
      <c r="T787" s="156"/>
      <c r="U787" s="157"/>
      <c r="V787" s="157"/>
      <c r="W787" s="157"/>
      <c r="X787" s="157"/>
      <c r="Y787" s="157"/>
      <c r="Z787" s="157"/>
      <c r="AA787" s="157"/>
      <c r="AB787" s="157"/>
      <c r="AC787" s="157"/>
      <c r="AD787" s="157"/>
      <c r="AE787" s="157"/>
      <c r="AF787" s="157"/>
      <c r="AG787" s="157"/>
      <c r="AH787" s="157"/>
      <c r="AI787" s="157"/>
      <c r="AJ787" s="157"/>
      <c r="AK787" s="157"/>
      <c r="AL787" s="157"/>
      <c r="AM787" s="157"/>
      <c r="AN787" s="157"/>
    </row>
    <row r="788" spans="1:40" ht="13.5" thickBot="1" x14ac:dyDescent="0.25">
      <c r="A788" s="114" t="str">
        <f t="shared" si="33"/>
        <v/>
      </c>
      <c r="B788" s="114" t="str">
        <f t="shared" si="34"/>
        <v/>
      </c>
      <c r="C788" s="149" t="str">
        <f t="shared" si="38"/>
        <v/>
      </c>
      <c r="D788" s="150" t="e">
        <f t="shared" si="35"/>
        <v>#N/A</v>
      </c>
      <c r="E788" s="150" t="e">
        <f t="shared" si="36"/>
        <v>#N/A</v>
      </c>
      <c r="F788" s="151"/>
      <c r="G788" s="152"/>
      <c r="H788" s="152" t="str">
        <f t="shared" si="37"/>
        <v/>
      </c>
      <c r="I788" s="86"/>
      <c r="J788" s="86"/>
      <c r="K788" s="86" t="str">
        <f t="shared" si="26"/>
        <v/>
      </c>
      <c r="L788" s="86" t="str">
        <f t="shared" si="27"/>
        <v/>
      </c>
      <c r="M788" s="86" t="str">
        <f t="shared" si="28"/>
        <v/>
      </c>
      <c r="N788" s="69" t="str">
        <f t="shared" si="29"/>
        <v/>
      </c>
      <c r="O788" s="86" t="str">
        <f t="shared" si="30"/>
        <v/>
      </c>
      <c r="P788" s="86" t="str">
        <f t="shared" si="31"/>
        <v/>
      </c>
      <c r="Q788" s="153" t="str">
        <f t="shared" si="32"/>
        <v/>
      </c>
      <c r="R788" s="154"/>
      <c r="S788" s="155"/>
      <c r="T788" s="156"/>
      <c r="U788" s="157"/>
      <c r="V788" s="157"/>
      <c r="W788" s="157"/>
      <c r="X788" s="157"/>
      <c r="Y788" s="157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</row>
    <row r="789" spans="1:40" ht="13.5" thickBot="1" x14ac:dyDescent="0.25">
      <c r="A789" s="114" t="str">
        <f t="shared" si="33"/>
        <v/>
      </c>
      <c r="B789" s="114" t="str">
        <f t="shared" si="34"/>
        <v/>
      </c>
      <c r="C789" s="149" t="str">
        <f t="shared" si="38"/>
        <v/>
      </c>
      <c r="D789" s="150" t="e">
        <f t="shared" si="35"/>
        <v>#N/A</v>
      </c>
      <c r="E789" s="150" t="e">
        <f t="shared" si="36"/>
        <v>#N/A</v>
      </c>
      <c r="F789" s="151"/>
      <c r="G789" s="152"/>
      <c r="H789" s="152" t="str">
        <f t="shared" si="37"/>
        <v/>
      </c>
      <c r="I789" s="86"/>
      <c r="J789" s="86"/>
      <c r="K789" s="86" t="str">
        <f t="shared" si="26"/>
        <v/>
      </c>
      <c r="L789" s="86" t="str">
        <f t="shared" si="27"/>
        <v/>
      </c>
      <c r="M789" s="86" t="str">
        <f t="shared" si="28"/>
        <v/>
      </c>
      <c r="N789" s="69" t="str">
        <f t="shared" si="29"/>
        <v/>
      </c>
      <c r="O789" s="86" t="str">
        <f t="shared" si="30"/>
        <v/>
      </c>
      <c r="P789" s="86" t="str">
        <f t="shared" si="31"/>
        <v/>
      </c>
      <c r="Q789" s="153" t="str">
        <f t="shared" si="32"/>
        <v/>
      </c>
      <c r="R789" s="154"/>
      <c r="S789" s="155"/>
      <c r="T789" s="156"/>
      <c r="U789" s="157"/>
      <c r="V789" s="157"/>
      <c r="W789" s="157"/>
      <c r="X789" s="157"/>
      <c r="Y789" s="157"/>
      <c r="Z789" s="157"/>
      <c r="AA789" s="157"/>
      <c r="AB789" s="157"/>
      <c r="AC789" s="157"/>
      <c r="AD789" s="157"/>
      <c r="AE789" s="157"/>
      <c r="AF789" s="157"/>
      <c r="AG789" s="157"/>
      <c r="AH789" s="157"/>
      <c r="AI789" s="157"/>
      <c r="AJ789" s="157"/>
      <c r="AK789" s="157"/>
      <c r="AL789" s="157"/>
      <c r="AM789" s="157"/>
      <c r="AN789" s="157"/>
    </row>
    <row r="790" spans="1:40" ht="13.5" thickBot="1" x14ac:dyDescent="0.25">
      <c r="A790" s="114" t="str">
        <f t="shared" si="33"/>
        <v/>
      </c>
      <c r="B790" s="114" t="str">
        <f t="shared" si="34"/>
        <v/>
      </c>
      <c r="C790" s="149" t="str">
        <f t="shared" si="38"/>
        <v/>
      </c>
      <c r="D790" s="150" t="e">
        <f t="shared" si="35"/>
        <v>#N/A</v>
      </c>
      <c r="E790" s="150" t="e">
        <f t="shared" si="36"/>
        <v>#N/A</v>
      </c>
      <c r="F790" s="151"/>
      <c r="G790" s="152"/>
      <c r="H790" s="152" t="str">
        <f t="shared" si="37"/>
        <v/>
      </c>
      <c r="I790" s="86"/>
      <c r="J790" s="86"/>
      <c r="K790" s="86" t="str">
        <f t="shared" si="26"/>
        <v/>
      </c>
      <c r="L790" s="86" t="str">
        <f t="shared" si="27"/>
        <v/>
      </c>
      <c r="M790" s="86" t="str">
        <f t="shared" si="28"/>
        <v/>
      </c>
      <c r="N790" s="69" t="str">
        <f t="shared" si="29"/>
        <v/>
      </c>
      <c r="O790" s="86" t="str">
        <f t="shared" si="30"/>
        <v/>
      </c>
      <c r="P790" s="86" t="str">
        <f t="shared" si="31"/>
        <v/>
      </c>
      <c r="Q790" s="153" t="str">
        <f t="shared" si="32"/>
        <v/>
      </c>
      <c r="R790" s="154"/>
      <c r="S790" s="155"/>
      <c r="T790" s="156"/>
      <c r="U790" s="157"/>
      <c r="V790" s="157"/>
      <c r="W790" s="157"/>
      <c r="X790" s="157"/>
      <c r="Y790" s="157"/>
      <c r="Z790" s="157"/>
      <c r="AA790" s="157"/>
      <c r="AB790" s="157"/>
      <c r="AC790" s="157"/>
      <c r="AD790" s="157"/>
      <c r="AE790" s="157"/>
      <c r="AF790" s="157"/>
      <c r="AG790" s="157"/>
      <c r="AH790" s="157"/>
      <c r="AI790" s="157"/>
      <c r="AJ790" s="157"/>
      <c r="AK790" s="157"/>
      <c r="AL790" s="157"/>
      <c r="AM790" s="157"/>
      <c r="AN790" s="157"/>
    </row>
    <row r="791" spans="1:40" ht="13.5" thickBot="1" x14ac:dyDescent="0.25">
      <c r="A791" s="114" t="str">
        <f t="shared" si="33"/>
        <v/>
      </c>
      <c r="B791" s="114" t="str">
        <f t="shared" si="34"/>
        <v/>
      </c>
      <c r="C791" s="149" t="str">
        <f t="shared" si="38"/>
        <v/>
      </c>
      <c r="D791" s="150" t="e">
        <f t="shared" si="35"/>
        <v>#N/A</v>
      </c>
      <c r="E791" s="150" t="e">
        <f t="shared" si="36"/>
        <v>#N/A</v>
      </c>
      <c r="F791" s="151"/>
      <c r="G791" s="152"/>
      <c r="H791" s="152" t="str">
        <f t="shared" si="37"/>
        <v/>
      </c>
      <c r="I791" s="86"/>
      <c r="J791" s="86"/>
      <c r="K791" s="86" t="str">
        <f t="shared" si="26"/>
        <v/>
      </c>
      <c r="L791" s="86" t="str">
        <f t="shared" si="27"/>
        <v/>
      </c>
      <c r="M791" s="86" t="str">
        <f t="shared" si="28"/>
        <v/>
      </c>
      <c r="N791" s="69" t="str">
        <f t="shared" si="29"/>
        <v/>
      </c>
      <c r="O791" s="86" t="str">
        <f t="shared" si="30"/>
        <v/>
      </c>
      <c r="P791" s="86" t="str">
        <f t="shared" si="31"/>
        <v/>
      </c>
      <c r="Q791" s="153" t="str">
        <f t="shared" si="32"/>
        <v/>
      </c>
      <c r="R791" s="154"/>
      <c r="S791" s="155"/>
      <c r="T791" s="156"/>
      <c r="U791" s="157"/>
      <c r="V791" s="157"/>
      <c r="W791" s="157"/>
      <c r="X791" s="157"/>
      <c r="Y791" s="157"/>
      <c r="Z791" s="157"/>
      <c r="AA791" s="157"/>
      <c r="AB791" s="157"/>
      <c r="AC791" s="157"/>
      <c r="AD791" s="157"/>
      <c r="AE791" s="157"/>
      <c r="AF791" s="157"/>
      <c r="AG791" s="157"/>
      <c r="AH791" s="157"/>
      <c r="AI791" s="157"/>
      <c r="AJ791" s="157"/>
      <c r="AK791" s="157"/>
      <c r="AL791" s="157"/>
      <c r="AM791" s="157"/>
      <c r="AN791" s="157"/>
    </row>
    <row r="792" spans="1:40" ht="13.5" thickBot="1" x14ac:dyDescent="0.25">
      <c r="A792" s="114" t="str">
        <f t="shared" si="33"/>
        <v/>
      </c>
      <c r="B792" s="114" t="str">
        <f t="shared" si="34"/>
        <v/>
      </c>
      <c r="C792" s="149" t="str">
        <f t="shared" si="38"/>
        <v/>
      </c>
      <c r="D792" s="150" t="e">
        <f t="shared" si="35"/>
        <v>#N/A</v>
      </c>
      <c r="E792" s="150" t="e">
        <f t="shared" si="36"/>
        <v>#N/A</v>
      </c>
      <c r="F792" s="151"/>
      <c r="G792" s="152"/>
      <c r="H792" s="152" t="str">
        <f t="shared" si="37"/>
        <v/>
      </c>
      <c r="I792" s="86"/>
      <c r="J792" s="86"/>
      <c r="K792" s="86" t="str">
        <f t="shared" si="26"/>
        <v/>
      </c>
      <c r="L792" s="86" t="str">
        <f t="shared" si="27"/>
        <v/>
      </c>
      <c r="M792" s="86" t="str">
        <f t="shared" si="28"/>
        <v/>
      </c>
      <c r="N792" s="69" t="str">
        <f t="shared" si="29"/>
        <v/>
      </c>
      <c r="O792" s="86" t="str">
        <f t="shared" si="30"/>
        <v/>
      </c>
      <c r="P792" s="86" t="str">
        <f t="shared" si="31"/>
        <v/>
      </c>
      <c r="Q792" s="153" t="str">
        <f t="shared" si="32"/>
        <v/>
      </c>
      <c r="R792" s="154"/>
      <c r="S792" s="155"/>
      <c r="T792" s="156"/>
      <c r="U792" s="157"/>
      <c r="V792" s="157"/>
      <c r="W792" s="157"/>
      <c r="X792" s="157"/>
      <c r="Y792" s="157"/>
      <c r="Z792" s="157"/>
      <c r="AA792" s="157"/>
      <c r="AB792" s="157"/>
      <c r="AC792" s="157"/>
      <c r="AD792" s="157"/>
      <c r="AE792" s="157"/>
      <c r="AF792" s="157"/>
      <c r="AG792" s="157"/>
      <c r="AH792" s="157"/>
      <c r="AI792" s="157"/>
      <c r="AJ792" s="157"/>
      <c r="AK792" s="157"/>
      <c r="AL792" s="157"/>
      <c r="AM792" s="157"/>
      <c r="AN792" s="157"/>
    </row>
    <row r="793" spans="1:40" ht="13.5" thickBot="1" x14ac:dyDescent="0.25">
      <c r="A793" s="114" t="str">
        <f t="shared" si="33"/>
        <v/>
      </c>
      <c r="B793" s="114" t="str">
        <f t="shared" si="34"/>
        <v/>
      </c>
      <c r="C793" s="149" t="str">
        <f t="shared" si="38"/>
        <v/>
      </c>
      <c r="D793" s="150" t="e">
        <f t="shared" si="35"/>
        <v>#N/A</v>
      </c>
      <c r="E793" s="150" t="e">
        <f t="shared" si="36"/>
        <v>#N/A</v>
      </c>
      <c r="F793" s="151"/>
      <c r="G793" s="152"/>
      <c r="H793" s="152" t="str">
        <f t="shared" si="37"/>
        <v/>
      </c>
      <c r="I793" s="86"/>
      <c r="J793" s="86"/>
      <c r="K793" s="86" t="str">
        <f t="shared" si="26"/>
        <v/>
      </c>
      <c r="L793" s="86" t="str">
        <f t="shared" si="27"/>
        <v/>
      </c>
      <c r="M793" s="86" t="str">
        <f t="shared" si="28"/>
        <v/>
      </c>
      <c r="N793" s="69" t="str">
        <f t="shared" si="29"/>
        <v/>
      </c>
      <c r="O793" s="86" t="str">
        <f t="shared" si="30"/>
        <v/>
      </c>
      <c r="P793" s="86" t="str">
        <f t="shared" si="31"/>
        <v/>
      </c>
      <c r="Q793" s="153" t="str">
        <f t="shared" si="32"/>
        <v/>
      </c>
      <c r="R793" s="154"/>
      <c r="S793" s="155"/>
      <c r="T793" s="156"/>
      <c r="U793" s="157"/>
      <c r="V793" s="157"/>
      <c r="W793" s="157"/>
      <c r="X793" s="157"/>
      <c r="Y793" s="157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</row>
    <row r="794" spans="1:40" ht="13.5" thickBot="1" x14ac:dyDescent="0.25">
      <c r="A794" s="114" t="str">
        <f t="shared" si="33"/>
        <v/>
      </c>
      <c r="B794" s="114" t="str">
        <f t="shared" si="34"/>
        <v/>
      </c>
      <c r="C794" s="149" t="str">
        <f t="shared" si="38"/>
        <v/>
      </c>
      <c r="D794" s="150" t="e">
        <f t="shared" si="35"/>
        <v>#N/A</v>
      </c>
      <c r="E794" s="150" t="e">
        <f t="shared" si="36"/>
        <v>#N/A</v>
      </c>
      <c r="F794" s="151"/>
      <c r="G794" s="152"/>
      <c r="H794" s="152" t="str">
        <f t="shared" si="37"/>
        <v/>
      </c>
      <c r="I794" s="86"/>
      <c r="J794" s="86"/>
      <c r="K794" s="86" t="str">
        <f t="shared" si="26"/>
        <v/>
      </c>
      <c r="L794" s="86" t="str">
        <f t="shared" si="27"/>
        <v/>
      </c>
      <c r="M794" s="86" t="str">
        <f t="shared" si="28"/>
        <v/>
      </c>
      <c r="N794" s="69" t="str">
        <f t="shared" si="29"/>
        <v/>
      </c>
      <c r="O794" s="86" t="str">
        <f t="shared" si="30"/>
        <v/>
      </c>
      <c r="P794" s="86" t="str">
        <f t="shared" si="31"/>
        <v/>
      </c>
      <c r="Q794" s="153" t="str">
        <f t="shared" si="32"/>
        <v/>
      </c>
      <c r="R794" s="154"/>
      <c r="S794" s="155"/>
      <c r="T794" s="156"/>
      <c r="U794" s="157"/>
      <c r="V794" s="157"/>
      <c r="W794" s="157"/>
      <c r="X794" s="157"/>
      <c r="Y794" s="157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</row>
    <row r="795" spans="1:40" ht="13.5" thickBot="1" x14ac:dyDescent="0.25">
      <c r="A795" s="114" t="str">
        <f t="shared" si="33"/>
        <v/>
      </c>
      <c r="B795" s="114" t="str">
        <f t="shared" si="34"/>
        <v/>
      </c>
      <c r="C795" s="149" t="str">
        <f t="shared" si="38"/>
        <v/>
      </c>
      <c r="D795" s="150" t="e">
        <f t="shared" si="35"/>
        <v>#N/A</v>
      </c>
      <c r="E795" s="150" t="e">
        <f t="shared" si="36"/>
        <v>#N/A</v>
      </c>
      <c r="F795" s="151"/>
      <c r="G795" s="152"/>
      <c r="H795" s="152" t="str">
        <f t="shared" si="37"/>
        <v/>
      </c>
      <c r="I795" s="86"/>
      <c r="J795" s="86"/>
      <c r="K795" s="86" t="str">
        <f t="shared" si="26"/>
        <v/>
      </c>
      <c r="L795" s="86" t="str">
        <f t="shared" si="27"/>
        <v/>
      </c>
      <c r="M795" s="86" t="str">
        <f t="shared" si="28"/>
        <v/>
      </c>
      <c r="N795" s="69" t="str">
        <f t="shared" si="29"/>
        <v/>
      </c>
      <c r="O795" s="86" t="str">
        <f t="shared" si="30"/>
        <v/>
      </c>
      <c r="P795" s="86" t="str">
        <f t="shared" si="31"/>
        <v/>
      </c>
      <c r="Q795" s="153" t="str">
        <f t="shared" si="32"/>
        <v/>
      </c>
      <c r="R795" s="154"/>
      <c r="S795" s="155"/>
      <c r="T795" s="156"/>
      <c r="U795" s="157"/>
      <c r="V795" s="157"/>
      <c r="W795" s="157"/>
      <c r="X795" s="157"/>
      <c r="Y795" s="157"/>
      <c r="Z795" s="157"/>
      <c r="AA795" s="157"/>
      <c r="AB795" s="157"/>
      <c r="AC795" s="157"/>
      <c r="AD795" s="157"/>
      <c r="AE795" s="157"/>
      <c r="AF795" s="157"/>
      <c r="AG795" s="157"/>
      <c r="AH795" s="157"/>
      <c r="AI795" s="157"/>
      <c r="AJ795" s="157"/>
      <c r="AK795" s="157"/>
      <c r="AL795" s="157"/>
      <c r="AM795" s="157"/>
      <c r="AN795" s="157"/>
    </row>
    <row r="796" spans="1:40" ht="13.5" thickBot="1" x14ac:dyDescent="0.25">
      <c r="A796" s="114" t="str">
        <f t="shared" si="33"/>
        <v/>
      </c>
      <c r="B796" s="114" t="str">
        <f t="shared" si="34"/>
        <v/>
      </c>
      <c r="C796" s="149" t="str">
        <f t="shared" si="38"/>
        <v/>
      </c>
      <c r="D796" s="150" t="e">
        <f t="shared" si="35"/>
        <v>#N/A</v>
      </c>
      <c r="E796" s="150" t="e">
        <f t="shared" si="36"/>
        <v>#N/A</v>
      </c>
      <c r="F796" s="151"/>
      <c r="G796" s="152"/>
      <c r="H796" s="152" t="str">
        <f t="shared" si="37"/>
        <v/>
      </c>
      <c r="I796" s="86"/>
      <c r="J796" s="86"/>
      <c r="K796" s="86" t="str">
        <f t="shared" si="26"/>
        <v/>
      </c>
      <c r="L796" s="86" t="str">
        <f t="shared" si="27"/>
        <v/>
      </c>
      <c r="M796" s="86" t="str">
        <f t="shared" si="28"/>
        <v/>
      </c>
      <c r="N796" s="69" t="str">
        <f t="shared" si="29"/>
        <v/>
      </c>
      <c r="O796" s="86" t="str">
        <f t="shared" si="30"/>
        <v/>
      </c>
      <c r="P796" s="86" t="str">
        <f t="shared" si="31"/>
        <v/>
      </c>
      <c r="Q796" s="153" t="str">
        <f t="shared" si="32"/>
        <v/>
      </c>
      <c r="R796" s="154"/>
      <c r="S796" s="155"/>
      <c r="T796" s="156"/>
      <c r="U796" s="157"/>
      <c r="V796" s="157"/>
      <c r="W796" s="157"/>
      <c r="X796" s="157"/>
      <c r="Y796" s="157"/>
      <c r="Z796" s="157"/>
      <c r="AA796" s="157"/>
      <c r="AB796" s="157"/>
      <c r="AC796" s="157"/>
      <c r="AD796" s="157"/>
      <c r="AE796" s="157"/>
      <c r="AF796" s="157"/>
      <c r="AG796" s="157"/>
      <c r="AH796" s="157"/>
      <c r="AI796" s="157"/>
      <c r="AJ796" s="157"/>
      <c r="AK796" s="157"/>
      <c r="AL796" s="157"/>
      <c r="AM796" s="157"/>
      <c r="AN796" s="157"/>
    </row>
    <row r="797" spans="1:40" ht="13.5" thickBot="1" x14ac:dyDescent="0.25">
      <c r="A797" s="114" t="str">
        <f t="shared" si="33"/>
        <v/>
      </c>
      <c r="B797" s="114" t="str">
        <f t="shared" si="34"/>
        <v/>
      </c>
      <c r="C797" s="149" t="str">
        <f t="shared" si="38"/>
        <v/>
      </c>
      <c r="D797" s="150" t="e">
        <f t="shared" si="35"/>
        <v>#N/A</v>
      </c>
      <c r="E797" s="150" t="e">
        <f t="shared" si="36"/>
        <v>#N/A</v>
      </c>
      <c r="F797" s="151"/>
      <c r="G797" s="152"/>
      <c r="H797" s="152" t="str">
        <f t="shared" si="37"/>
        <v/>
      </c>
      <c r="I797" s="86"/>
      <c r="J797" s="86"/>
      <c r="K797" s="86" t="str">
        <f t="shared" si="26"/>
        <v/>
      </c>
      <c r="L797" s="86" t="str">
        <f t="shared" si="27"/>
        <v/>
      </c>
      <c r="M797" s="86" t="str">
        <f t="shared" si="28"/>
        <v/>
      </c>
      <c r="N797" s="69" t="str">
        <f t="shared" si="29"/>
        <v/>
      </c>
      <c r="O797" s="86" t="str">
        <f t="shared" si="30"/>
        <v/>
      </c>
      <c r="P797" s="86" t="str">
        <f t="shared" si="31"/>
        <v/>
      </c>
      <c r="Q797" s="153" t="str">
        <f t="shared" si="32"/>
        <v/>
      </c>
      <c r="R797" s="154"/>
      <c r="S797" s="155"/>
      <c r="T797" s="156"/>
      <c r="U797" s="157"/>
      <c r="V797" s="157"/>
      <c r="W797" s="157"/>
      <c r="X797" s="157"/>
      <c r="Y797" s="157"/>
      <c r="Z797" s="157"/>
      <c r="AA797" s="157"/>
      <c r="AB797" s="157"/>
      <c r="AC797" s="157"/>
      <c r="AD797" s="157"/>
      <c r="AE797" s="157"/>
      <c r="AF797" s="157"/>
      <c r="AG797" s="157"/>
      <c r="AH797" s="157"/>
      <c r="AI797" s="157"/>
      <c r="AJ797" s="157"/>
      <c r="AK797" s="157"/>
      <c r="AL797" s="157"/>
      <c r="AM797" s="157"/>
      <c r="AN797" s="157"/>
    </row>
    <row r="798" spans="1:40" ht="13.5" thickBot="1" x14ac:dyDescent="0.25">
      <c r="A798" s="114" t="str">
        <f t="shared" si="33"/>
        <v/>
      </c>
      <c r="B798" s="114" t="str">
        <f t="shared" si="34"/>
        <v/>
      </c>
      <c r="C798" s="149" t="str">
        <f t="shared" si="38"/>
        <v/>
      </c>
      <c r="D798" s="150" t="e">
        <f t="shared" si="35"/>
        <v>#N/A</v>
      </c>
      <c r="E798" s="150" t="e">
        <f t="shared" si="36"/>
        <v>#N/A</v>
      </c>
      <c r="F798" s="151"/>
      <c r="G798" s="152"/>
      <c r="H798" s="152" t="str">
        <f t="shared" si="37"/>
        <v/>
      </c>
      <c r="I798" s="86"/>
      <c r="J798" s="86"/>
      <c r="K798" s="86" t="str">
        <f t="shared" si="26"/>
        <v/>
      </c>
      <c r="L798" s="86" t="str">
        <f t="shared" si="27"/>
        <v/>
      </c>
      <c r="M798" s="86" t="str">
        <f t="shared" si="28"/>
        <v/>
      </c>
      <c r="N798" s="69" t="str">
        <f t="shared" si="29"/>
        <v/>
      </c>
      <c r="O798" s="86" t="str">
        <f t="shared" si="30"/>
        <v/>
      </c>
      <c r="P798" s="86" t="str">
        <f t="shared" si="31"/>
        <v/>
      </c>
      <c r="Q798" s="153" t="str">
        <f t="shared" si="32"/>
        <v/>
      </c>
      <c r="R798" s="154"/>
      <c r="S798" s="155"/>
      <c r="T798" s="156"/>
      <c r="U798" s="157"/>
      <c r="V798" s="157"/>
      <c r="W798" s="157"/>
      <c r="X798" s="157"/>
      <c r="Y798" s="157"/>
      <c r="Z798" s="157"/>
      <c r="AA798" s="157"/>
      <c r="AB798" s="157"/>
      <c r="AC798" s="157"/>
      <c r="AD798" s="157"/>
      <c r="AE798" s="157"/>
      <c r="AF798" s="157"/>
      <c r="AG798" s="157"/>
      <c r="AH798" s="157"/>
      <c r="AI798" s="157"/>
      <c r="AJ798" s="157"/>
      <c r="AK798" s="157"/>
      <c r="AL798" s="157"/>
      <c r="AM798" s="157"/>
      <c r="AN798" s="157"/>
    </row>
    <row r="799" spans="1:40" ht="13.5" thickBot="1" x14ac:dyDescent="0.25">
      <c r="A799" s="114" t="str">
        <f t="shared" si="33"/>
        <v/>
      </c>
      <c r="B799" s="114" t="str">
        <f t="shared" si="34"/>
        <v/>
      </c>
      <c r="C799" s="149" t="str">
        <f t="shared" si="38"/>
        <v/>
      </c>
      <c r="D799" s="150" t="e">
        <f t="shared" si="35"/>
        <v>#N/A</v>
      </c>
      <c r="E799" s="150" t="e">
        <f t="shared" si="36"/>
        <v>#N/A</v>
      </c>
      <c r="F799" s="151"/>
      <c r="G799" s="152"/>
      <c r="H799" s="152" t="str">
        <f t="shared" si="37"/>
        <v/>
      </c>
      <c r="I799" s="86"/>
      <c r="J799" s="86"/>
      <c r="K799" s="86" t="str">
        <f t="shared" si="26"/>
        <v/>
      </c>
      <c r="L799" s="86" t="str">
        <f t="shared" si="27"/>
        <v/>
      </c>
      <c r="M799" s="86" t="str">
        <f t="shared" si="28"/>
        <v/>
      </c>
      <c r="N799" s="69" t="str">
        <f t="shared" si="29"/>
        <v/>
      </c>
      <c r="O799" s="86" t="str">
        <f t="shared" si="30"/>
        <v/>
      </c>
      <c r="P799" s="86" t="str">
        <f t="shared" si="31"/>
        <v/>
      </c>
      <c r="Q799" s="153" t="str">
        <f t="shared" si="32"/>
        <v/>
      </c>
      <c r="R799" s="154"/>
      <c r="S799" s="155"/>
      <c r="T799" s="156"/>
      <c r="U799" s="157"/>
      <c r="V799" s="157"/>
      <c r="W799" s="157"/>
      <c r="X799" s="157"/>
      <c r="Y799" s="157"/>
      <c r="Z799" s="157"/>
      <c r="AA799" s="157"/>
      <c r="AB799" s="157"/>
      <c r="AC799" s="157"/>
      <c r="AD799" s="157"/>
      <c r="AE799" s="157"/>
      <c r="AF799" s="157"/>
      <c r="AG799" s="157"/>
      <c r="AH799" s="157"/>
      <c r="AI799" s="157"/>
      <c r="AJ799" s="157"/>
      <c r="AK799" s="157"/>
      <c r="AL799" s="157"/>
      <c r="AM799" s="157"/>
      <c r="AN799" s="157"/>
    </row>
    <row r="800" spans="1:40" ht="13.5" thickBot="1" x14ac:dyDescent="0.25">
      <c r="A800" s="114" t="str">
        <f t="shared" si="33"/>
        <v/>
      </c>
      <c r="B800" s="114" t="str">
        <f t="shared" si="34"/>
        <v/>
      </c>
      <c r="C800" s="149" t="str">
        <f t="shared" si="38"/>
        <v/>
      </c>
      <c r="D800" s="150" t="e">
        <f t="shared" si="35"/>
        <v>#N/A</v>
      </c>
      <c r="E800" s="150" t="e">
        <f t="shared" si="36"/>
        <v>#N/A</v>
      </c>
      <c r="F800" s="151"/>
      <c r="G800" s="152"/>
      <c r="H800" s="152" t="str">
        <f t="shared" si="37"/>
        <v/>
      </c>
      <c r="I800" s="86"/>
      <c r="J800" s="86"/>
      <c r="K800" s="86" t="str">
        <f t="shared" si="26"/>
        <v/>
      </c>
      <c r="L800" s="86" t="str">
        <f t="shared" si="27"/>
        <v/>
      </c>
      <c r="M800" s="86" t="str">
        <f t="shared" si="28"/>
        <v/>
      </c>
      <c r="N800" s="69" t="str">
        <f t="shared" si="29"/>
        <v/>
      </c>
      <c r="O800" s="86" t="str">
        <f t="shared" si="30"/>
        <v/>
      </c>
      <c r="P800" s="86" t="str">
        <f t="shared" si="31"/>
        <v/>
      </c>
      <c r="Q800" s="153" t="str">
        <f t="shared" si="32"/>
        <v/>
      </c>
      <c r="R800" s="154"/>
      <c r="S800" s="155"/>
      <c r="T800" s="156"/>
      <c r="U800" s="157"/>
      <c r="V800" s="157"/>
      <c r="W800" s="157"/>
      <c r="X800" s="157"/>
      <c r="Y800" s="157"/>
      <c r="Z800" s="157"/>
      <c r="AA800" s="157"/>
      <c r="AB800" s="157"/>
      <c r="AC800" s="157"/>
      <c r="AD800" s="157"/>
      <c r="AE800" s="157"/>
      <c r="AF800" s="157"/>
      <c r="AG800" s="157"/>
      <c r="AH800" s="157"/>
      <c r="AI800" s="157"/>
      <c r="AJ800" s="157"/>
      <c r="AK800" s="157"/>
      <c r="AL800" s="157"/>
      <c r="AM800" s="157"/>
      <c r="AN800" s="157"/>
    </row>
    <row r="801" spans="1:40" ht="13.5" thickBot="1" x14ac:dyDescent="0.25">
      <c r="A801" s="114" t="str">
        <f t="shared" si="33"/>
        <v/>
      </c>
      <c r="B801" s="114" t="str">
        <f t="shared" si="34"/>
        <v/>
      </c>
      <c r="C801" s="149" t="str">
        <f t="shared" si="38"/>
        <v/>
      </c>
      <c r="D801" s="150" t="e">
        <f t="shared" si="35"/>
        <v>#N/A</v>
      </c>
      <c r="E801" s="150" t="e">
        <f t="shared" si="36"/>
        <v>#N/A</v>
      </c>
      <c r="F801" s="151"/>
      <c r="G801" s="152"/>
      <c r="H801" s="152" t="str">
        <f t="shared" si="37"/>
        <v/>
      </c>
      <c r="I801" s="86"/>
      <c r="J801" s="86"/>
      <c r="K801" s="86" t="str">
        <f t="shared" si="26"/>
        <v/>
      </c>
      <c r="L801" s="86" t="str">
        <f t="shared" si="27"/>
        <v/>
      </c>
      <c r="M801" s="86" t="str">
        <f t="shared" si="28"/>
        <v/>
      </c>
      <c r="N801" s="69" t="str">
        <f t="shared" si="29"/>
        <v/>
      </c>
      <c r="O801" s="86" t="str">
        <f t="shared" si="30"/>
        <v/>
      </c>
      <c r="P801" s="86" t="str">
        <f t="shared" si="31"/>
        <v/>
      </c>
      <c r="Q801" s="153" t="str">
        <f t="shared" si="32"/>
        <v/>
      </c>
      <c r="R801" s="154"/>
      <c r="S801" s="155"/>
      <c r="T801" s="156"/>
      <c r="U801" s="157"/>
      <c r="V801" s="157"/>
      <c r="W801" s="157"/>
      <c r="X801" s="157"/>
      <c r="Y801" s="157"/>
      <c r="Z801" s="157"/>
      <c r="AA801" s="157"/>
      <c r="AB801" s="157"/>
      <c r="AC801" s="157"/>
      <c r="AD801" s="157"/>
      <c r="AE801" s="157"/>
      <c r="AF801" s="157"/>
      <c r="AG801" s="157"/>
      <c r="AH801" s="157"/>
      <c r="AI801" s="157"/>
      <c r="AJ801" s="157"/>
      <c r="AK801" s="157"/>
      <c r="AL801" s="157"/>
      <c r="AM801" s="157"/>
      <c r="AN801" s="157"/>
    </row>
    <row r="802" spans="1:40" ht="13.5" thickBot="1" x14ac:dyDescent="0.25">
      <c r="A802" s="114" t="str">
        <f t="shared" si="33"/>
        <v/>
      </c>
      <c r="B802" s="114" t="str">
        <f t="shared" si="34"/>
        <v/>
      </c>
      <c r="C802" s="149" t="str">
        <f t="shared" si="38"/>
        <v/>
      </c>
      <c r="D802" s="150" t="e">
        <f t="shared" si="35"/>
        <v>#N/A</v>
      </c>
      <c r="E802" s="150" t="e">
        <f t="shared" si="36"/>
        <v>#N/A</v>
      </c>
      <c r="F802" s="151"/>
      <c r="G802" s="152"/>
      <c r="H802" s="152" t="str">
        <f t="shared" si="37"/>
        <v/>
      </c>
      <c r="I802" s="86"/>
      <c r="J802" s="86"/>
      <c r="K802" s="86" t="str">
        <f t="shared" si="26"/>
        <v/>
      </c>
      <c r="L802" s="86" t="str">
        <f t="shared" si="27"/>
        <v/>
      </c>
      <c r="M802" s="86" t="str">
        <f t="shared" si="28"/>
        <v/>
      </c>
      <c r="N802" s="69" t="str">
        <f t="shared" si="29"/>
        <v/>
      </c>
      <c r="O802" s="86" t="str">
        <f t="shared" si="30"/>
        <v/>
      </c>
      <c r="P802" s="86" t="str">
        <f t="shared" si="31"/>
        <v/>
      </c>
      <c r="Q802" s="153" t="str">
        <f t="shared" si="32"/>
        <v/>
      </c>
      <c r="R802" s="154"/>
      <c r="S802" s="155"/>
      <c r="T802" s="156"/>
      <c r="U802" s="157"/>
      <c r="V802" s="157"/>
      <c r="W802" s="157"/>
      <c r="X802" s="157"/>
      <c r="Y802" s="157"/>
      <c r="Z802" s="157"/>
      <c r="AA802" s="157"/>
      <c r="AB802" s="157"/>
      <c r="AC802" s="157"/>
      <c r="AD802" s="157"/>
      <c r="AE802" s="157"/>
      <c r="AF802" s="157"/>
      <c r="AG802" s="157"/>
      <c r="AH802" s="157"/>
      <c r="AI802" s="157"/>
      <c r="AJ802" s="157"/>
      <c r="AK802" s="157"/>
      <c r="AL802" s="157"/>
      <c r="AM802" s="157"/>
      <c r="AN802" s="157"/>
    </row>
    <row r="803" spans="1:40" ht="13.5" thickBot="1" x14ac:dyDescent="0.25">
      <c r="A803" s="114" t="str">
        <f t="shared" si="33"/>
        <v/>
      </c>
      <c r="B803" s="114" t="str">
        <f t="shared" si="34"/>
        <v/>
      </c>
      <c r="C803" s="149" t="str">
        <f t="shared" si="38"/>
        <v/>
      </c>
      <c r="D803" s="150" t="e">
        <f t="shared" si="35"/>
        <v>#N/A</v>
      </c>
      <c r="E803" s="150" t="e">
        <f t="shared" si="36"/>
        <v>#N/A</v>
      </c>
      <c r="F803" s="151"/>
      <c r="G803" s="152"/>
      <c r="H803" s="152" t="str">
        <f t="shared" si="37"/>
        <v/>
      </c>
      <c r="I803" s="86"/>
      <c r="J803" s="86"/>
      <c r="K803" s="86" t="str">
        <f t="shared" si="26"/>
        <v/>
      </c>
      <c r="L803" s="86" t="str">
        <f t="shared" si="27"/>
        <v/>
      </c>
      <c r="M803" s="86" t="str">
        <f t="shared" si="28"/>
        <v/>
      </c>
      <c r="N803" s="69" t="str">
        <f t="shared" si="29"/>
        <v/>
      </c>
      <c r="O803" s="86" t="str">
        <f t="shared" si="30"/>
        <v/>
      </c>
      <c r="P803" s="86" t="str">
        <f t="shared" si="31"/>
        <v/>
      </c>
      <c r="Q803" s="153" t="str">
        <f t="shared" si="32"/>
        <v/>
      </c>
      <c r="R803" s="154"/>
      <c r="S803" s="155"/>
      <c r="T803" s="156"/>
      <c r="U803" s="157"/>
      <c r="V803" s="157"/>
      <c r="W803" s="157"/>
      <c r="X803" s="157"/>
      <c r="Y803" s="157"/>
      <c r="Z803" s="157"/>
      <c r="AA803" s="157"/>
      <c r="AB803" s="157"/>
      <c r="AC803" s="157"/>
      <c r="AD803" s="157"/>
      <c r="AE803" s="157"/>
      <c r="AF803" s="157"/>
      <c r="AG803" s="157"/>
      <c r="AH803" s="157"/>
      <c r="AI803" s="157"/>
      <c r="AJ803" s="157"/>
      <c r="AK803" s="157"/>
      <c r="AL803" s="157"/>
      <c r="AM803" s="157"/>
      <c r="AN803" s="157"/>
    </row>
    <row r="804" spans="1:40" ht="13.5" thickBot="1" x14ac:dyDescent="0.25">
      <c r="A804" s="114" t="str">
        <f t="shared" si="33"/>
        <v/>
      </c>
      <c r="B804" s="114" t="str">
        <f t="shared" si="34"/>
        <v/>
      </c>
      <c r="C804" s="149" t="str">
        <f t="shared" si="38"/>
        <v/>
      </c>
      <c r="D804" s="150" t="e">
        <f t="shared" si="35"/>
        <v>#N/A</v>
      </c>
      <c r="E804" s="150" t="e">
        <f t="shared" si="36"/>
        <v>#N/A</v>
      </c>
      <c r="F804" s="151"/>
      <c r="G804" s="152"/>
      <c r="H804" s="152" t="str">
        <f t="shared" si="37"/>
        <v/>
      </c>
      <c r="I804" s="86"/>
      <c r="J804" s="86"/>
      <c r="K804" s="86" t="str">
        <f t="shared" si="26"/>
        <v/>
      </c>
      <c r="L804" s="86" t="str">
        <f t="shared" si="27"/>
        <v/>
      </c>
      <c r="M804" s="86" t="str">
        <f t="shared" si="28"/>
        <v/>
      </c>
      <c r="N804" s="69" t="str">
        <f t="shared" si="29"/>
        <v/>
      </c>
      <c r="O804" s="86" t="str">
        <f t="shared" si="30"/>
        <v/>
      </c>
      <c r="P804" s="86" t="str">
        <f t="shared" si="31"/>
        <v/>
      </c>
      <c r="Q804" s="153" t="str">
        <f t="shared" si="32"/>
        <v/>
      </c>
      <c r="R804" s="154"/>
      <c r="S804" s="155"/>
      <c r="T804" s="156"/>
      <c r="U804" s="157"/>
      <c r="V804" s="157"/>
      <c r="W804" s="157"/>
      <c r="X804" s="157"/>
      <c r="Y804" s="157"/>
      <c r="Z804" s="157"/>
      <c r="AA804" s="157"/>
      <c r="AB804" s="157"/>
      <c r="AC804" s="157"/>
      <c r="AD804" s="157"/>
      <c r="AE804" s="157"/>
      <c r="AF804" s="157"/>
      <c r="AG804" s="157"/>
      <c r="AH804" s="157"/>
      <c r="AI804" s="157"/>
      <c r="AJ804" s="157"/>
      <c r="AK804" s="157"/>
      <c r="AL804" s="157"/>
      <c r="AM804" s="157"/>
      <c r="AN804" s="157"/>
    </row>
    <row r="805" spans="1:40" ht="13.5" thickBot="1" x14ac:dyDescent="0.25">
      <c r="A805" s="114" t="str">
        <f t="shared" si="33"/>
        <v/>
      </c>
      <c r="B805" s="114" t="str">
        <f t="shared" si="34"/>
        <v/>
      </c>
      <c r="C805" s="149" t="str">
        <f t="shared" si="38"/>
        <v/>
      </c>
      <c r="D805" s="150" t="e">
        <f t="shared" si="35"/>
        <v>#N/A</v>
      </c>
      <c r="E805" s="150" t="e">
        <f t="shared" si="36"/>
        <v>#N/A</v>
      </c>
      <c r="F805" s="151"/>
      <c r="G805" s="152"/>
      <c r="H805" s="152" t="str">
        <f t="shared" si="37"/>
        <v/>
      </c>
      <c r="I805" s="86"/>
      <c r="J805" s="86"/>
      <c r="K805" s="86" t="str">
        <f t="shared" si="26"/>
        <v/>
      </c>
      <c r="L805" s="86" t="str">
        <f t="shared" si="27"/>
        <v/>
      </c>
      <c r="M805" s="86" t="str">
        <f t="shared" si="28"/>
        <v/>
      </c>
      <c r="N805" s="69" t="str">
        <f t="shared" si="29"/>
        <v/>
      </c>
      <c r="O805" s="86" t="str">
        <f t="shared" si="30"/>
        <v/>
      </c>
      <c r="P805" s="86" t="str">
        <f t="shared" si="31"/>
        <v/>
      </c>
      <c r="Q805" s="153" t="str">
        <f t="shared" si="32"/>
        <v/>
      </c>
      <c r="R805" s="154"/>
      <c r="S805" s="155"/>
      <c r="T805" s="156"/>
      <c r="U805" s="157"/>
      <c r="V805" s="157"/>
      <c r="W805" s="157"/>
      <c r="X805" s="157"/>
      <c r="Y805" s="157"/>
      <c r="Z805" s="157"/>
      <c r="AA805" s="157"/>
      <c r="AB805" s="157"/>
      <c r="AC805" s="157"/>
      <c r="AD805" s="157"/>
      <c r="AE805" s="157"/>
      <c r="AF805" s="157"/>
      <c r="AG805" s="157"/>
      <c r="AH805" s="157"/>
      <c r="AI805" s="157"/>
      <c r="AJ805" s="157"/>
      <c r="AK805" s="157"/>
      <c r="AL805" s="157"/>
      <c r="AM805" s="157"/>
      <c r="AN805" s="157"/>
    </row>
    <row r="806" spans="1:40" ht="13.5" thickBot="1" x14ac:dyDescent="0.25">
      <c r="A806" s="114" t="str">
        <f t="shared" si="33"/>
        <v/>
      </c>
      <c r="B806" s="114" t="str">
        <f t="shared" si="34"/>
        <v/>
      </c>
      <c r="C806" s="149" t="str">
        <f t="shared" si="38"/>
        <v/>
      </c>
      <c r="D806" s="150" t="e">
        <f t="shared" si="35"/>
        <v>#N/A</v>
      </c>
      <c r="E806" s="150" t="e">
        <f t="shared" si="36"/>
        <v>#N/A</v>
      </c>
      <c r="F806" s="151"/>
      <c r="G806" s="152"/>
      <c r="H806" s="152" t="str">
        <f t="shared" si="37"/>
        <v/>
      </c>
      <c r="I806" s="86"/>
      <c r="J806" s="86"/>
      <c r="K806" s="86" t="str">
        <f t="shared" si="26"/>
        <v/>
      </c>
      <c r="L806" s="86" t="str">
        <f t="shared" si="27"/>
        <v/>
      </c>
      <c r="M806" s="86" t="str">
        <f t="shared" si="28"/>
        <v/>
      </c>
      <c r="N806" s="69" t="str">
        <f t="shared" si="29"/>
        <v/>
      </c>
      <c r="O806" s="86" t="str">
        <f t="shared" si="30"/>
        <v/>
      </c>
      <c r="P806" s="86" t="str">
        <f t="shared" si="31"/>
        <v/>
      </c>
      <c r="Q806" s="153" t="str">
        <f t="shared" si="32"/>
        <v/>
      </c>
      <c r="R806" s="154"/>
      <c r="S806" s="155"/>
      <c r="T806" s="156"/>
      <c r="U806" s="157"/>
      <c r="V806" s="157"/>
      <c r="W806" s="157"/>
      <c r="X806" s="157"/>
      <c r="Y806" s="157"/>
      <c r="Z806" s="157"/>
      <c r="AA806" s="157"/>
      <c r="AB806" s="157"/>
      <c r="AC806" s="157"/>
      <c r="AD806" s="157"/>
      <c r="AE806" s="157"/>
      <c r="AF806" s="157"/>
      <c r="AG806" s="157"/>
      <c r="AH806" s="157"/>
      <c r="AI806" s="157"/>
      <c r="AJ806" s="157"/>
      <c r="AK806" s="157"/>
      <c r="AL806" s="157"/>
      <c r="AM806" s="157"/>
      <c r="AN806" s="157"/>
    </row>
    <row r="807" spans="1:40" ht="13.5" thickBot="1" x14ac:dyDescent="0.25">
      <c r="A807" s="114" t="str">
        <f t="shared" si="33"/>
        <v/>
      </c>
      <c r="B807" s="114" t="str">
        <f t="shared" si="34"/>
        <v/>
      </c>
      <c r="C807" s="149" t="str">
        <f t="shared" si="38"/>
        <v/>
      </c>
      <c r="D807" s="150" t="e">
        <f t="shared" si="35"/>
        <v>#N/A</v>
      </c>
      <c r="E807" s="150" t="e">
        <f t="shared" si="36"/>
        <v>#N/A</v>
      </c>
      <c r="F807" s="151"/>
      <c r="G807" s="152"/>
      <c r="H807" s="152" t="str">
        <f t="shared" si="37"/>
        <v/>
      </c>
      <c r="I807" s="86"/>
      <c r="J807" s="86"/>
      <c r="K807" s="86" t="str">
        <f t="shared" si="26"/>
        <v/>
      </c>
      <c r="L807" s="86" t="str">
        <f t="shared" si="27"/>
        <v/>
      </c>
      <c r="M807" s="86" t="str">
        <f t="shared" si="28"/>
        <v/>
      </c>
      <c r="N807" s="69" t="str">
        <f t="shared" si="29"/>
        <v/>
      </c>
      <c r="O807" s="86" t="str">
        <f t="shared" si="30"/>
        <v/>
      </c>
      <c r="P807" s="86" t="str">
        <f t="shared" si="31"/>
        <v/>
      </c>
      <c r="Q807" s="153" t="str">
        <f t="shared" si="32"/>
        <v/>
      </c>
      <c r="R807" s="154"/>
      <c r="S807" s="155"/>
      <c r="T807" s="156"/>
      <c r="U807" s="157"/>
      <c r="V807" s="157"/>
      <c r="W807" s="157"/>
      <c r="X807" s="157"/>
      <c r="Y807" s="157"/>
      <c r="Z807" s="157"/>
      <c r="AA807" s="157"/>
      <c r="AB807" s="157"/>
      <c r="AC807" s="157"/>
      <c r="AD807" s="157"/>
      <c r="AE807" s="157"/>
      <c r="AF807" s="157"/>
      <c r="AG807" s="157"/>
      <c r="AH807" s="157"/>
      <c r="AI807" s="157"/>
      <c r="AJ807" s="157"/>
      <c r="AK807" s="157"/>
      <c r="AL807" s="157"/>
      <c r="AM807" s="157"/>
      <c r="AN807" s="157"/>
    </row>
    <row r="808" spans="1:40" ht="13.5" thickBot="1" x14ac:dyDescent="0.25">
      <c r="A808" s="114" t="str">
        <f t="shared" si="33"/>
        <v/>
      </c>
      <c r="B808" s="114" t="str">
        <f t="shared" si="34"/>
        <v/>
      </c>
      <c r="C808" s="149" t="str">
        <f t="shared" si="38"/>
        <v/>
      </c>
      <c r="D808" s="150" t="e">
        <f t="shared" si="35"/>
        <v>#N/A</v>
      </c>
      <c r="E808" s="150" t="e">
        <f t="shared" si="36"/>
        <v>#N/A</v>
      </c>
      <c r="F808" s="151"/>
      <c r="G808" s="152"/>
      <c r="H808" s="152" t="str">
        <f t="shared" si="37"/>
        <v/>
      </c>
      <c r="I808" s="86"/>
      <c r="J808" s="86"/>
      <c r="K808" s="86" t="str">
        <f t="shared" si="26"/>
        <v/>
      </c>
      <c r="L808" s="86" t="str">
        <f t="shared" si="27"/>
        <v/>
      </c>
      <c r="M808" s="86" t="str">
        <f t="shared" si="28"/>
        <v/>
      </c>
      <c r="N808" s="69" t="str">
        <f t="shared" si="29"/>
        <v/>
      </c>
      <c r="O808" s="86" t="str">
        <f t="shared" si="30"/>
        <v/>
      </c>
      <c r="P808" s="86" t="str">
        <f t="shared" si="31"/>
        <v/>
      </c>
      <c r="Q808" s="153" t="str">
        <f t="shared" si="32"/>
        <v/>
      </c>
      <c r="R808" s="154"/>
      <c r="S808" s="155"/>
      <c r="T808" s="156"/>
      <c r="U808" s="157"/>
      <c r="V808" s="157"/>
      <c r="W808" s="157"/>
      <c r="X808" s="157"/>
      <c r="Y808" s="157"/>
      <c r="Z808" s="157"/>
      <c r="AA808" s="157"/>
      <c r="AB808" s="157"/>
      <c r="AC808" s="157"/>
      <c r="AD808" s="157"/>
      <c r="AE808" s="157"/>
      <c r="AF808" s="157"/>
      <c r="AG808" s="157"/>
      <c r="AH808" s="157"/>
      <c r="AI808" s="157"/>
      <c r="AJ808" s="157"/>
      <c r="AK808" s="157"/>
      <c r="AL808" s="157"/>
      <c r="AM808" s="157"/>
      <c r="AN808" s="157"/>
    </row>
    <row r="809" spans="1:40" ht="13.5" thickBot="1" x14ac:dyDescent="0.25">
      <c r="A809" s="114" t="str">
        <f t="shared" si="33"/>
        <v/>
      </c>
      <c r="B809" s="114" t="str">
        <f t="shared" si="34"/>
        <v/>
      </c>
      <c r="C809" s="149" t="str">
        <f t="shared" si="38"/>
        <v/>
      </c>
      <c r="D809" s="150" t="e">
        <f t="shared" si="35"/>
        <v>#N/A</v>
      </c>
      <c r="E809" s="150" t="e">
        <f t="shared" si="36"/>
        <v>#N/A</v>
      </c>
      <c r="F809" s="151"/>
      <c r="G809" s="152"/>
      <c r="H809" s="152" t="str">
        <f t="shared" si="37"/>
        <v/>
      </c>
      <c r="I809" s="86"/>
      <c r="J809" s="86"/>
      <c r="K809" s="86" t="str">
        <f t="shared" si="26"/>
        <v/>
      </c>
      <c r="L809" s="86" t="str">
        <f t="shared" si="27"/>
        <v/>
      </c>
      <c r="M809" s="86" t="str">
        <f t="shared" si="28"/>
        <v/>
      </c>
      <c r="N809" s="69" t="str">
        <f t="shared" si="29"/>
        <v/>
      </c>
      <c r="O809" s="86" t="str">
        <f t="shared" si="30"/>
        <v/>
      </c>
      <c r="P809" s="86" t="str">
        <f t="shared" si="31"/>
        <v/>
      </c>
      <c r="Q809" s="153" t="str">
        <f t="shared" si="32"/>
        <v/>
      </c>
      <c r="R809" s="154"/>
      <c r="S809" s="155"/>
      <c r="T809" s="156"/>
      <c r="U809" s="157"/>
      <c r="V809" s="157"/>
      <c r="W809" s="157"/>
      <c r="X809" s="157"/>
      <c r="Y809" s="157"/>
      <c r="Z809" s="157"/>
      <c r="AA809" s="157"/>
      <c r="AB809" s="157"/>
      <c r="AC809" s="157"/>
      <c r="AD809" s="157"/>
      <c r="AE809" s="157"/>
      <c r="AF809" s="157"/>
      <c r="AG809" s="157"/>
      <c r="AH809" s="157"/>
      <c r="AI809" s="157"/>
      <c r="AJ809" s="157"/>
      <c r="AK809" s="157"/>
      <c r="AL809" s="157"/>
      <c r="AM809" s="157"/>
      <c r="AN809" s="157"/>
    </row>
    <row r="810" spans="1:40" ht="13.5" thickBot="1" x14ac:dyDescent="0.25">
      <c r="A810" s="114" t="str">
        <f t="shared" si="33"/>
        <v/>
      </c>
      <c r="B810" s="114" t="str">
        <f t="shared" si="34"/>
        <v/>
      </c>
      <c r="C810" s="149" t="str">
        <f t="shared" si="38"/>
        <v/>
      </c>
      <c r="D810" s="150" t="e">
        <f t="shared" si="35"/>
        <v>#N/A</v>
      </c>
      <c r="E810" s="150" t="e">
        <f t="shared" si="36"/>
        <v>#N/A</v>
      </c>
      <c r="F810" s="151"/>
      <c r="G810" s="152"/>
      <c r="H810" s="152" t="str">
        <f t="shared" si="37"/>
        <v/>
      </c>
      <c r="I810" s="86"/>
      <c r="J810" s="86"/>
      <c r="K810" s="86" t="str">
        <f t="shared" si="26"/>
        <v/>
      </c>
      <c r="L810" s="86" t="str">
        <f t="shared" si="27"/>
        <v/>
      </c>
      <c r="M810" s="86" t="str">
        <f t="shared" si="28"/>
        <v/>
      </c>
      <c r="N810" s="69" t="str">
        <f t="shared" si="29"/>
        <v/>
      </c>
      <c r="O810" s="86" t="str">
        <f t="shared" si="30"/>
        <v/>
      </c>
      <c r="P810" s="86" t="str">
        <f t="shared" si="31"/>
        <v/>
      </c>
      <c r="Q810" s="153" t="str">
        <f t="shared" si="32"/>
        <v/>
      </c>
      <c r="R810" s="154"/>
      <c r="S810" s="155"/>
      <c r="T810" s="156"/>
      <c r="U810" s="157"/>
      <c r="V810" s="157"/>
      <c r="W810" s="157"/>
      <c r="X810" s="157"/>
      <c r="Y810" s="157"/>
      <c r="Z810" s="157"/>
      <c r="AA810" s="157"/>
      <c r="AB810" s="157"/>
      <c r="AC810" s="157"/>
      <c r="AD810" s="157"/>
      <c r="AE810" s="157"/>
      <c r="AF810" s="157"/>
      <c r="AG810" s="157"/>
      <c r="AH810" s="157"/>
      <c r="AI810" s="157"/>
      <c r="AJ810" s="157"/>
      <c r="AK810" s="157"/>
      <c r="AL810" s="157"/>
      <c r="AM810" s="157"/>
      <c r="AN810" s="157"/>
    </row>
    <row r="811" spans="1:40" ht="13.5" thickBot="1" x14ac:dyDescent="0.25">
      <c r="A811" s="114" t="str">
        <f t="shared" si="33"/>
        <v/>
      </c>
      <c r="B811" s="114" t="str">
        <f t="shared" si="34"/>
        <v/>
      </c>
      <c r="C811" s="149" t="str">
        <f t="shared" si="38"/>
        <v/>
      </c>
      <c r="D811" s="150" t="e">
        <f t="shared" si="35"/>
        <v>#N/A</v>
      </c>
      <c r="E811" s="150" t="e">
        <f t="shared" si="36"/>
        <v>#N/A</v>
      </c>
      <c r="F811" s="151"/>
      <c r="G811" s="152"/>
      <c r="H811" s="152" t="str">
        <f t="shared" si="37"/>
        <v/>
      </c>
      <c r="I811" s="86"/>
      <c r="J811" s="86"/>
      <c r="K811" s="86" t="str">
        <f t="shared" si="26"/>
        <v/>
      </c>
      <c r="L811" s="86" t="str">
        <f t="shared" si="27"/>
        <v/>
      </c>
      <c r="M811" s="86" t="str">
        <f t="shared" si="28"/>
        <v/>
      </c>
      <c r="N811" s="69" t="str">
        <f t="shared" si="29"/>
        <v/>
      </c>
      <c r="O811" s="86" t="str">
        <f t="shared" si="30"/>
        <v/>
      </c>
      <c r="P811" s="86" t="str">
        <f t="shared" si="31"/>
        <v/>
      </c>
      <c r="Q811" s="153" t="str">
        <f t="shared" si="32"/>
        <v/>
      </c>
      <c r="R811" s="154"/>
      <c r="S811" s="155"/>
      <c r="T811" s="156"/>
      <c r="U811" s="157"/>
      <c r="V811" s="157"/>
      <c r="W811" s="157"/>
      <c r="X811" s="157"/>
      <c r="Y811" s="157"/>
      <c r="Z811" s="157"/>
      <c r="AA811" s="157"/>
      <c r="AB811" s="157"/>
      <c r="AC811" s="157"/>
      <c r="AD811" s="157"/>
      <c r="AE811" s="157"/>
      <c r="AF811" s="157"/>
      <c r="AG811" s="157"/>
      <c r="AH811" s="157"/>
      <c r="AI811" s="157"/>
      <c r="AJ811" s="157"/>
      <c r="AK811" s="157"/>
      <c r="AL811" s="157"/>
      <c r="AM811" s="157"/>
      <c r="AN811" s="157"/>
    </row>
    <row r="812" spans="1:40" ht="13.5" thickBot="1" x14ac:dyDescent="0.25">
      <c r="A812" s="114" t="str">
        <f t="shared" si="33"/>
        <v/>
      </c>
      <c r="B812" s="114" t="str">
        <f t="shared" si="34"/>
        <v/>
      </c>
      <c r="C812" s="149" t="str">
        <f t="shared" si="38"/>
        <v/>
      </c>
      <c r="D812" s="150" t="e">
        <f t="shared" si="35"/>
        <v>#N/A</v>
      </c>
      <c r="E812" s="150" t="e">
        <f t="shared" si="36"/>
        <v>#N/A</v>
      </c>
      <c r="F812" s="151"/>
      <c r="G812" s="152"/>
      <c r="H812" s="152" t="str">
        <f t="shared" si="37"/>
        <v/>
      </c>
      <c r="I812" s="86"/>
      <c r="J812" s="86"/>
      <c r="K812" s="86" t="str">
        <f t="shared" si="26"/>
        <v/>
      </c>
      <c r="L812" s="86" t="str">
        <f t="shared" si="27"/>
        <v/>
      </c>
      <c r="M812" s="86" t="str">
        <f t="shared" si="28"/>
        <v/>
      </c>
      <c r="N812" s="69" t="str">
        <f t="shared" si="29"/>
        <v/>
      </c>
      <c r="O812" s="86" t="str">
        <f t="shared" si="30"/>
        <v/>
      </c>
      <c r="P812" s="86" t="str">
        <f t="shared" si="31"/>
        <v/>
      </c>
      <c r="Q812" s="153" t="str">
        <f t="shared" si="32"/>
        <v/>
      </c>
      <c r="R812" s="154"/>
      <c r="S812" s="155"/>
      <c r="T812" s="156"/>
      <c r="U812" s="157"/>
      <c r="V812" s="157"/>
      <c r="W812" s="157"/>
      <c r="X812" s="157"/>
      <c r="Y812" s="157"/>
      <c r="Z812" s="157"/>
      <c r="AA812" s="157"/>
      <c r="AB812" s="157"/>
      <c r="AC812" s="157"/>
      <c r="AD812" s="157"/>
      <c r="AE812" s="157"/>
      <c r="AF812" s="157"/>
      <c r="AG812" s="157"/>
      <c r="AH812" s="157"/>
      <c r="AI812" s="157"/>
      <c r="AJ812" s="157"/>
      <c r="AK812" s="157"/>
      <c r="AL812" s="157"/>
      <c r="AM812" s="157"/>
      <c r="AN812" s="157"/>
    </row>
    <row r="813" spans="1:40" ht="13.5" thickBot="1" x14ac:dyDescent="0.25">
      <c r="A813" s="114" t="str">
        <f t="shared" si="33"/>
        <v/>
      </c>
      <c r="B813" s="114" t="str">
        <f t="shared" si="34"/>
        <v/>
      </c>
      <c r="C813" s="149" t="str">
        <f t="shared" si="38"/>
        <v/>
      </c>
      <c r="D813" s="150" t="e">
        <f t="shared" si="35"/>
        <v>#N/A</v>
      </c>
      <c r="E813" s="150" t="e">
        <f t="shared" si="36"/>
        <v>#N/A</v>
      </c>
      <c r="F813" s="151"/>
      <c r="G813" s="152"/>
      <c r="H813" s="152" t="str">
        <f t="shared" si="37"/>
        <v/>
      </c>
      <c r="I813" s="86"/>
      <c r="J813" s="86"/>
      <c r="K813" s="86" t="str">
        <f t="shared" si="26"/>
        <v/>
      </c>
      <c r="L813" s="86" t="str">
        <f t="shared" si="27"/>
        <v/>
      </c>
      <c r="M813" s="86" t="str">
        <f t="shared" si="28"/>
        <v/>
      </c>
      <c r="N813" s="69" t="str">
        <f t="shared" si="29"/>
        <v/>
      </c>
      <c r="O813" s="86" t="str">
        <f t="shared" si="30"/>
        <v/>
      </c>
      <c r="P813" s="86" t="str">
        <f t="shared" si="31"/>
        <v/>
      </c>
      <c r="Q813" s="153" t="str">
        <f t="shared" si="32"/>
        <v/>
      </c>
      <c r="R813" s="154"/>
      <c r="S813" s="155"/>
      <c r="T813" s="156"/>
      <c r="U813" s="157"/>
      <c r="V813" s="157"/>
      <c r="W813" s="157"/>
      <c r="X813" s="157"/>
      <c r="Y813" s="157"/>
      <c r="Z813" s="157"/>
      <c r="AA813" s="157"/>
      <c r="AB813" s="157"/>
      <c r="AC813" s="157"/>
      <c r="AD813" s="157"/>
      <c r="AE813" s="157"/>
      <c r="AF813" s="157"/>
      <c r="AG813" s="157"/>
      <c r="AH813" s="157"/>
      <c r="AI813" s="157"/>
      <c r="AJ813" s="157"/>
      <c r="AK813" s="157"/>
      <c r="AL813" s="157"/>
      <c r="AM813" s="157"/>
      <c r="AN813" s="157"/>
    </row>
    <row r="814" spans="1:40" ht="13.5" thickBot="1" x14ac:dyDescent="0.25">
      <c r="A814" s="114" t="str">
        <f t="shared" si="33"/>
        <v/>
      </c>
      <c r="B814" s="114" t="str">
        <f t="shared" si="34"/>
        <v/>
      </c>
      <c r="C814" s="149" t="str">
        <f t="shared" si="38"/>
        <v/>
      </c>
      <c r="D814" s="150" t="e">
        <f t="shared" si="35"/>
        <v>#N/A</v>
      </c>
      <c r="E814" s="150" t="e">
        <f t="shared" si="36"/>
        <v>#N/A</v>
      </c>
      <c r="F814" s="151"/>
      <c r="G814" s="152"/>
      <c r="H814" s="152" t="str">
        <f t="shared" si="37"/>
        <v/>
      </c>
      <c r="I814" s="86"/>
      <c r="J814" s="86"/>
      <c r="K814" s="86" t="str">
        <f t="shared" si="26"/>
        <v/>
      </c>
      <c r="L814" s="86" t="str">
        <f t="shared" si="27"/>
        <v/>
      </c>
      <c r="M814" s="86" t="str">
        <f t="shared" si="28"/>
        <v/>
      </c>
      <c r="N814" s="69" t="str">
        <f t="shared" si="29"/>
        <v/>
      </c>
      <c r="O814" s="86" t="str">
        <f t="shared" si="30"/>
        <v/>
      </c>
      <c r="P814" s="86" t="str">
        <f t="shared" si="31"/>
        <v/>
      </c>
      <c r="Q814" s="153" t="str">
        <f t="shared" si="32"/>
        <v/>
      </c>
      <c r="R814" s="154"/>
      <c r="S814" s="155"/>
      <c r="T814" s="156"/>
      <c r="U814" s="157"/>
      <c r="V814" s="157"/>
      <c r="W814" s="157"/>
      <c r="X814" s="157"/>
      <c r="Y814" s="157"/>
      <c r="Z814" s="157"/>
      <c r="AA814" s="157"/>
      <c r="AB814" s="157"/>
      <c r="AC814" s="157"/>
      <c r="AD814" s="157"/>
      <c r="AE814" s="157"/>
      <c r="AF814" s="157"/>
      <c r="AG814" s="157"/>
      <c r="AH814" s="157"/>
      <c r="AI814" s="157"/>
      <c r="AJ814" s="157"/>
      <c r="AK814" s="157"/>
      <c r="AL814" s="157"/>
      <c r="AM814" s="157"/>
      <c r="AN814" s="157"/>
    </row>
    <row r="815" spans="1:40" ht="13.5" thickBot="1" x14ac:dyDescent="0.25">
      <c r="A815" s="114" t="str">
        <f t="shared" si="33"/>
        <v/>
      </c>
      <c r="B815" s="114" t="str">
        <f t="shared" si="34"/>
        <v/>
      </c>
      <c r="C815" s="149" t="str">
        <f t="shared" si="38"/>
        <v/>
      </c>
      <c r="D815" s="150" t="e">
        <f t="shared" si="35"/>
        <v>#N/A</v>
      </c>
      <c r="E815" s="150" t="e">
        <f t="shared" si="36"/>
        <v>#N/A</v>
      </c>
      <c r="F815" s="151"/>
      <c r="G815" s="152"/>
      <c r="H815" s="152" t="str">
        <f t="shared" si="37"/>
        <v/>
      </c>
      <c r="I815" s="86"/>
      <c r="J815" s="86"/>
      <c r="K815" s="86" t="str">
        <f t="shared" si="26"/>
        <v/>
      </c>
      <c r="L815" s="86" t="str">
        <f t="shared" si="27"/>
        <v/>
      </c>
      <c r="M815" s="86" t="str">
        <f t="shared" si="28"/>
        <v/>
      </c>
      <c r="N815" s="69" t="str">
        <f t="shared" si="29"/>
        <v/>
      </c>
      <c r="O815" s="86" t="str">
        <f t="shared" si="30"/>
        <v/>
      </c>
      <c r="P815" s="86" t="str">
        <f t="shared" si="31"/>
        <v/>
      </c>
      <c r="Q815" s="153" t="str">
        <f t="shared" si="32"/>
        <v/>
      </c>
      <c r="R815" s="154"/>
      <c r="S815" s="155"/>
      <c r="T815" s="156"/>
      <c r="U815" s="157"/>
      <c r="V815" s="157"/>
      <c r="W815" s="157"/>
      <c r="X815" s="157"/>
      <c r="Y815" s="157"/>
      <c r="Z815" s="157"/>
      <c r="AA815" s="157"/>
      <c r="AB815" s="157"/>
      <c r="AC815" s="157"/>
      <c r="AD815" s="157"/>
      <c r="AE815" s="157"/>
      <c r="AF815" s="157"/>
      <c r="AG815" s="157"/>
      <c r="AH815" s="157"/>
      <c r="AI815" s="157"/>
      <c r="AJ815" s="157"/>
      <c r="AK815" s="157"/>
      <c r="AL815" s="157"/>
      <c r="AM815" s="157"/>
      <c r="AN815" s="157"/>
    </row>
    <row r="816" spans="1:40" ht="13.5" thickBot="1" x14ac:dyDescent="0.25">
      <c r="A816" s="114" t="str">
        <f t="shared" si="33"/>
        <v/>
      </c>
      <c r="B816" s="114" t="str">
        <f t="shared" si="34"/>
        <v/>
      </c>
      <c r="C816" s="149" t="str">
        <f t="shared" ref="C816:C824" si="39">IF(F816="","",VLOOKUP(F816,$D$676:$E$684,2,FALSE))</f>
        <v/>
      </c>
      <c r="D816" s="150" t="e">
        <f t="shared" si="35"/>
        <v>#N/A</v>
      </c>
      <c r="E816" s="150" t="e">
        <f t="shared" si="36"/>
        <v>#N/A</v>
      </c>
      <c r="F816" s="151"/>
      <c r="G816" s="152"/>
      <c r="H816" s="152" t="str">
        <f t="shared" si="37"/>
        <v/>
      </c>
      <c r="I816" s="86"/>
      <c r="J816" s="86"/>
      <c r="K816" s="86" t="str">
        <f t="shared" ref="K816:K824" si="40">IF(OR(I816="",J816=""),"",VLOOKUP(A816,$F$2:$N$670,5,FALSE))</f>
        <v/>
      </c>
      <c r="L816" s="86" t="str">
        <f t="shared" ref="L816:L824" si="41">IF(C816="ELBOW","anna astemäärä",IF(C816="ELBOW90",90,IF(C816="ELBOW45",45,"")))</f>
        <v/>
      </c>
      <c r="M816" s="86" t="str">
        <f t="shared" ref="M816:M824" si="42">IF(L816="","","anna säde")</f>
        <v/>
      </c>
      <c r="N816" s="69" t="str">
        <f t="shared" ref="N816:N824" si="43">IFERROR(VLOOKUP(A816,$F$2:$N$670,E816,FALSE),"")</f>
        <v/>
      </c>
      <c r="O816" s="86" t="str">
        <f t="shared" ref="O816:O824" si="44">IF(OR(C816="T",C816="REDUCER",C816="EREDUCER",C816="#PUUTTUU!"),"anna putkikoko","")</f>
        <v/>
      </c>
      <c r="P816" s="86" t="str">
        <f t="shared" ref="P816:P824" si="45">IF(OR(C816="T",C816="REDUCER",C816="EREDUCER",C816="#PUUTTUU!"),"anna eristys","")</f>
        <v/>
      </c>
      <c r="Q816" s="153" t="str">
        <f t="shared" ref="Q816:Q824" si="46">IF(OR(O816="",P816="",P816="anna eristys"),"",VLOOKUP(B816,$F$2:$N$670,5,FALSE))</f>
        <v/>
      </c>
      <c r="R816" s="154"/>
      <c r="S816" s="155"/>
      <c r="T816" s="156"/>
      <c r="U816" s="157"/>
      <c r="V816" s="157"/>
      <c r="W816" s="157"/>
      <c r="X816" s="157"/>
      <c r="Y816" s="157"/>
      <c r="Z816" s="157"/>
      <c r="AA816" s="157"/>
      <c r="AB816" s="157"/>
      <c r="AC816" s="157"/>
      <c r="AD816" s="157"/>
      <c r="AE816" s="157"/>
      <c r="AF816" s="157"/>
      <c r="AG816" s="157"/>
      <c r="AH816" s="157"/>
      <c r="AI816" s="157"/>
      <c r="AJ816" s="157"/>
      <c r="AK816" s="157"/>
      <c r="AL816" s="157"/>
      <c r="AM816" s="157"/>
      <c r="AN816" s="157"/>
    </row>
    <row r="817" spans="1:40" ht="13.5" thickBot="1" x14ac:dyDescent="0.25">
      <c r="A817" s="114" t="str">
        <f t="shared" ref="A817:A824" si="47">CONCATENATE(I817,J817)</f>
        <v/>
      </c>
      <c r="B817" s="114" t="str">
        <f t="shared" ref="B817:B824" si="48">IF(OR(O817="",O817="anna putkikoko"),"",CONCATENATE(O817,P817))</f>
        <v/>
      </c>
      <c r="C817" s="149" t="str">
        <f t="shared" si="39"/>
        <v/>
      </c>
      <c r="D817" s="150" t="e">
        <f t="shared" ref="D817:D824" si="49">VLOOKUP(G817,$G$676:$H$684,2,FALSE)</f>
        <v>#N/A</v>
      </c>
      <c r="E817" s="150" t="e">
        <f t="shared" ref="E817:E824" si="50">VLOOKUP(M817,$M$677:$N$681,2,FALSE)</f>
        <v>#N/A</v>
      </c>
      <c r="F817" s="151"/>
      <c r="G817" s="152"/>
      <c r="H817" s="152" t="str">
        <f t="shared" ref="H817:H824" si="51">IF(G817="","",IF(OR(G817="PVC",G817="Pural",G817="PVDF"),"anna väri","---"))</f>
        <v/>
      </c>
      <c r="I817" s="86"/>
      <c r="J817" s="86"/>
      <c r="K817" s="86" t="str">
        <f t="shared" si="40"/>
        <v/>
      </c>
      <c r="L817" s="86" t="str">
        <f t="shared" si="41"/>
        <v/>
      </c>
      <c r="M817" s="86" t="str">
        <f t="shared" si="42"/>
        <v/>
      </c>
      <c r="N817" s="69" t="str">
        <f t="shared" si="43"/>
        <v/>
      </c>
      <c r="O817" s="86" t="str">
        <f t="shared" si="44"/>
        <v/>
      </c>
      <c r="P817" s="86" t="str">
        <f t="shared" si="45"/>
        <v/>
      </c>
      <c r="Q817" s="153" t="str">
        <f t="shared" si="46"/>
        <v/>
      </c>
      <c r="R817" s="154"/>
      <c r="S817" s="155"/>
      <c r="T817" s="156"/>
      <c r="U817" s="157"/>
      <c r="V817" s="157"/>
      <c r="W817" s="157"/>
      <c r="X817" s="157"/>
      <c r="Y817" s="157"/>
      <c r="Z817" s="157"/>
      <c r="AA817" s="157"/>
      <c r="AB817" s="157"/>
      <c r="AC817" s="157"/>
      <c r="AD817" s="157"/>
      <c r="AE817" s="157"/>
      <c r="AF817" s="157"/>
      <c r="AG817" s="157"/>
      <c r="AH817" s="157"/>
      <c r="AI817" s="157"/>
      <c r="AJ817" s="157"/>
      <c r="AK817" s="157"/>
      <c r="AL817" s="157"/>
      <c r="AM817" s="157"/>
      <c r="AN817" s="157"/>
    </row>
    <row r="818" spans="1:40" ht="13.5" thickBot="1" x14ac:dyDescent="0.25">
      <c r="A818" s="114" t="str">
        <f t="shared" si="47"/>
        <v/>
      </c>
      <c r="B818" s="114" t="str">
        <f t="shared" si="48"/>
        <v/>
      </c>
      <c r="C818" s="149" t="str">
        <f t="shared" si="39"/>
        <v/>
      </c>
      <c r="D818" s="150" t="e">
        <f t="shared" si="49"/>
        <v>#N/A</v>
      </c>
      <c r="E818" s="150" t="e">
        <f t="shared" si="50"/>
        <v>#N/A</v>
      </c>
      <c r="F818" s="151"/>
      <c r="G818" s="152"/>
      <c r="H818" s="152" t="str">
        <f t="shared" si="51"/>
        <v/>
      </c>
      <c r="I818" s="86"/>
      <c r="J818" s="86"/>
      <c r="K818" s="86" t="str">
        <f t="shared" si="40"/>
        <v/>
      </c>
      <c r="L818" s="86" t="str">
        <f t="shared" si="41"/>
        <v/>
      </c>
      <c r="M818" s="86" t="str">
        <f t="shared" si="42"/>
        <v/>
      </c>
      <c r="N818" s="69" t="str">
        <f t="shared" si="43"/>
        <v/>
      </c>
      <c r="O818" s="86" t="str">
        <f t="shared" si="44"/>
        <v/>
      </c>
      <c r="P818" s="86" t="str">
        <f t="shared" si="45"/>
        <v/>
      </c>
      <c r="Q818" s="153" t="str">
        <f t="shared" si="46"/>
        <v/>
      </c>
      <c r="R818" s="154"/>
      <c r="S818" s="155"/>
      <c r="T818" s="156"/>
      <c r="U818" s="157"/>
      <c r="V818" s="157"/>
      <c r="W818" s="157"/>
      <c r="X818" s="157"/>
      <c r="Y818" s="157"/>
      <c r="Z818" s="157"/>
      <c r="AA818" s="157"/>
      <c r="AB818" s="157"/>
      <c r="AC818" s="157"/>
      <c r="AD818" s="157"/>
      <c r="AE818" s="157"/>
      <c r="AF818" s="157"/>
      <c r="AG818" s="157"/>
      <c r="AH818" s="157"/>
      <c r="AI818" s="157"/>
      <c r="AJ818" s="157"/>
      <c r="AK818" s="157"/>
      <c r="AL818" s="157"/>
      <c r="AM818" s="157"/>
      <c r="AN818" s="157"/>
    </row>
    <row r="819" spans="1:40" ht="13.5" thickBot="1" x14ac:dyDescent="0.25">
      <c r="A819" s="114" t="str">
        <f t="shared" si="47"/>
        <v/>
      </c>
      <c r="B819" s="114" t="str">
        <f t="shared" si="48"/>
        <v/>
      </c>
      <c r="C819" s="149" t="str">
        <f t="shared" si="39"/>
        <v/>
      </c>
      <c r="D819" s="150" t="e">
        <f t="shared" si="49"/>
        <v>#N/A</v>
      </c>
      <c r="E819" s="150" t="e">
        <f t="shared" si="50"/>
        <v>#N/A</v>
      </c>
      <c r="F819" s="151"/>
      <c r="G819" s="152"/>
      <c r="H819" s="152" t="str">
        <f t="shared" si="51"/>
        <v/>
      </c>
      <c r="I819" s="86"/>
      <c r="J819" s="86"/>
      <c r="K819" s="86" t="str">
        <f t="shared" si="40"/>
        <v/>
      </c>
      <c r="L819" s="86" t="str">
        <f t="shared" si="41"/>
        <v/>
      </c>
      <c r="M819" s="86" t="str">
        <f t="shared" si="42"/>
        <v/>
      </c>
      <c r="N819" s="69" t="str">
        <f t="shared" si="43"/>
        <v/>
      </c>
      <c r="O819" s="86" t="str">
        <f t="shared" si="44"/>
        <v/>
      </c>
      <c r="P819" s="86" t="str">
        <f t="shared" si="45"/>
        <v/>
      </c>
      <c r="Q819" s="153" t="str">
        <f t="shared" si="46"/>
        <v/>
      </c>
      <c r="R819" s="154"/>
      <c r="S819" s="155"/>
      <c r="T819" s="156"/>
      <c r="U819" s="157"/>
      <c r="V819" s="157"/>
      <c r="W819" s="157"/>
      <c r="X819" s="157"/>
      <c r="Y819" s="157"/>
      <c r="Z819" s="157"/>
      <c r="AA819" s="157"/>
      <c r="AB819" s="157"/>
      <c r="AC819" s="157"/>
      <c r="AD819" s="157"/>
      <c r="AE819" s="157"/>
      <c r="AF819" s="157"/>
      <c r="AG819" s="157"/>
      <c r="AH819" s="157"/>
      <c r="AI819" s="157"/>
      <c r="AJ819" s="157"/>
      <c r="AK819" s="157"/>
      <c r="AL819" s="157"/>
      <c r="AM819" s="157"/>
      <c r="AN819" s="157"/>
    </row>
    <row r="820" spans="1:40" ht="13.5" thickBot="1" x14ac:dyDescent="0.25">
      <c r="A820" s="114" t="str">
        <f t="shared" si="47"/>
        <v/>
      </c>
      <c r="B820" s="114" t="str">
        <f t="shared" si="48"/>
        <v/>
      </c>
      <c r="C820" s="149" t="str">
        <f t="shared" si="39"/>
        <v/>
      </c>
      <c r="D820" s="150" t="e">
        <f t="shared" si="49"/>
        <v>#N/A</v>
      </c>
      <c r="E820" s="150" t="e">
        <f t="shared" si="50"/>
        <v>#N/A</v>
      </c>
      <c r="F820" s="151"/>
      <c r="G820" s="152"/>
      <c r="H820" s="152" t="str">
        <f t="shared" si="51"/>
        <v/>
      </c>
      <c r="I820" s="86"/>
      <c r="J820" s="86"/>
      <c r="K820" s="86" t="str">
        <f t="shared" si="40"/>
        <v/>
      </c>
      <c r="L820" s="86" t="str">
        <f t="shared" si="41"/>
        <v/>
      </c>
      <c r="M820" s="86" t="str">
        <f t="shared" si="42"/>
        <v/>
      </c>
      <c r="N820" s="69" t="str">
        <f t="shared" si="43"/>
        <v/>
      </c>
      <c r="O820" s="86" t="str">
        <f t="shared" si="44"/>
        <v/>
      </c>
      <c r="P820" s="86" t="str">
        <f t="shared" si="45"/>
        <v/>
      </c>
      <c r="Q820" s="153" t="str">
        <f t="shared" si="46"/>
        <v/>
      </c>
      <c r="R820" s="154"/>
      <c r="S820" s="155"/>
      <c r="T820" s="156"/>
      <c r="U820" s="157"/>
      <c r="V820" s="157"/>
      <c r="W820" s="157"/>
      <c r="X820" s="157"/>
      <c r="Y820" s="157"/>
      <c r="Z820" s="157"/>
      <c r="AA820" s="157"/>
      <c r="AB820" s="157"/>
      <c r="AC820" s="157"/>
      <c r="AD820" s="157"/>
      <c r="AE820" s="157"/>
      <c r="AF820" s="157"/>
      <c r="AG820" s="157"/>
      <c r="AH820" s="157"/>
      <c r="AI820" s="157"/>
      <c r="AJ820" s="157"/>
      <c r="AK820" s="157"/>
      <c r="AL820" s="157"/>
      <c r="AM820" s="157"/>
      <c r="AN820" s="157"/>
    </row>
    <row r="821" spans="1:40" ht="13.5" thickBot="1" x14ac:dyDescent="0.25">
      <c r="A821" s="114" t="str">
        <f t="shared" si="47"/>
        <v/>
      </c>
      <c r="B821" s="114" t="str">
        <f t="shared" si="48"/>
        <v/>
      </c>
      <c r="C821" s="149" t="str">
        <f t="shared" si="39"/>
        <v/>
      </c>
      <c r="D821" s="150" t="e">
        <f t="shared" si="49"/>
        <v>#N/A</v>
      </c>
      <c r="E821" s="150" t="e">
        <f t="shared" si="50"/>
        <v>#N/A</v>
      </c>
      <c r="F821" s="151"/>
      <c r="G821" s="152"/>
      <c r="H821" s="152" t="str">
        <f t="shared" si="51"/>
        <v/>
      </c>
      <c r="I821" s="86"/>
      <c r="J821" s="86"/>
      <c r="K821" s="86" t="str">
        <f t="shared" si="40"/>
        <v/>
      </c>
      <c r="L821" s="86" t="str">
        <f t="shared" si="41"/>
        <v/>
      </c>
      <c r="M821" s="86" t="str">
        <f t="shared" si="42"/>
        <v/>
      </c>
      <c r="N821" s="69" t="str">
        <f t="shared" si="43"/>
        <v/>
      </c>
      <c r="O821" s="86" t="str">
        <f t="shared" si="44"/>
        <v/>
      </c>
      <c r="P821" s="86" t="str">
        <f t="shared" si="45"/>
        <v/>
      </c>
      <c r="Q821" s="153" t="str">
        <f t="shared" si="46"/>
        <v/>
      </c>
      <c r="R821" s="154"/>
      <c r="S821" s="155"/>
      <c r="T821" s="156"/>
      <c r="U821" s="157"/>
      <c r="V821" s="157"/>
      <c r="W821" s="157"/>
      <c r="X821" s="157"/>
      <c r="Y821" s="157"/>
      <c r="Z821" s="157"/>
      <c r="AA821" s="157"/>
      <c r="AB821" s="157"/>
      <c r="AC821" s="157"/>
      <c r="AD821" s="157"/>
      <c r="AE821" s="157"/>
      <c r="AF821" s="157"/>
      <c r="AG821" s="157"/>
      <c r="AH821" s="157"/>
      <c r="AI821" s="157"/>
      <c r="AJ821" s="157"/>
      <c r="AK821" s="157"/>
      <c r="AL821" s="157"/>
      <c r="AM821" s="157"/>
      <c r="AN821" s="157"/>
    </row>
    <row r="822" spans="1:40" ht="13.5" thickBot="1" x14ac:dyDescent="0.25">
      <c r="A822" s="114" t="str">
        <f t="shared" si="47"/>
        <v/>
      </c>
      <c r="B822" s="114" t="str">
        <f t="shared" si="48"/>
        <v/>
      </c>
      <c r="C822" s="149" t="str">
        <f t="shared" si="39"/>
        <v/>
      </c>
      <c r="D822" s="150" t="e">
        <f t="shared" si="49"/>
        <v>#N/A</v>
      </c>
      <c r="E822" s="150" t="e">
        <f t="shared" si="50"/>
        <v>#N/A</v>
      </c>
      <c r="F822" s="151"/>
      <c r="G822" s="152"/>
      <c r="H822" s="152" t="str">
        <f t="shared" si="51"/>
        <v/>
      </c>
      <c r="I822" s="86"/>
      <c r="J822" s="86"/>
      <c r="K822" s="86" t="str">
        <f t="shared" si="40"/>
        <v/>
      </c>
      <c r="L822" s="86" t="str">
        <f t="shared" si="41"/>
        <v/>
      </c>
      <c r="M822" s="86" t="str">
        <f t="shared" si="42"/>
        <v/>
      </c>
      <c r="N822" s="69" t="str">
        <f t="shared" si="43"/>
        <v/>
      </c>
      <c r="O822" s="86" t="str">
        <f t="shared" si="44"/>
        <v/>
      </c>
      <c r="P822" s="86" t="str">
        <f t="shared" si="45"/>
        <v/>
      </c>
      <c r="Q822" s="153" t="str">
        <f t="shared" si="46"/>
        <v/>
      </c>
      <c r="R822" s="154"/>
      <c r="S822" s="155"/>
      <c r="T822" s="156"/>
      <c r="U822" s="157"/>
      <c r="V822" s="157"/>
      <c r="W822" s="157"/>
      <c r="X822" s="157"/>
      <c r="Y822" s="157"/>
      <c r="Z822" s="157"/>
      <c r="AA822" s="157"/>
      <c r="AB822" s="157"/>
      <c r="AC822" s="157"/>
      <c r="AD822" s="157"/>
      <c r="AE822" s="157"/>
      <c r="AF822" s="157"/>
      <c r="AG822" s="157"/>
      <c r="AH822" s="157"/>
      <c r="AI822" s="157"/>
      <c r="AJ822" s="157"/>
      <c r="AK822" s="157"/>
      <c r="AL822" s="157"/>
      <c r="AM822" s="157"/>
      <c r="AN822" s="157"/>
    </row>
    <row r="823" spans="1:40" ht="13.5" thickBot="1" x14ac:dyDescent="0.25">
      <c r="A823" s="114" t="str">
        <f t="shared" si="47"/>
        <v/>
      </c>
      <c r="B823" s="114" t="str">
        <f t="shared" si="48"/>
        <v/>
      </c>
      <c r="C823" s="149" t="str">
        <f t="shared" si="39"/>
        <v/>
      </c>
      <c r="D823" s="150" t="e">
        <f t="shared" si="49"/>
        <v>#N/A</v>
      </c>
      <c r="E823" s="150" t="e">
        <f t="shared" si="50"/>
        <v>#N/A</v>
      </c>
      <c r="F823" s="151"/>
      <c r="G823" s="152"/>
      <c r="H823" s="152" t="str">
        <f t="shared" si="51"/>
        <v/>
      </c>
      <c r="I823" s="86"/>
      <c r="J823" s="86"/>
      <c r="K823" s="86" t="str">
        <f t="shared" si="40"/>
        <v/>
      </c>
      <c r="L823" s="86" t="str">
        <f t="shared" si="41"/>
        <v/>
      </c>
      <c r="M823" s="86" t="str">
        <f t="shared" si="42"/>
        <v/>
      </c>
      <c r="N823" s="69" t="str">
        <f t="shared" si="43"/>
        <v/>
      </c>
      <c r="O823" s="86" t="str">
        <f t="shared" si="44"/>
        <v/>
      </c>
      <c r="P823" s="86" t="str">
        <f t="shared" si="45"/>
        <v/>
      </c>
      <c r="Q823" s="153" t="str">
        <f t="shared" si="46"/>
        <v/>
      </c>
      <c r="R823" s="154"/>
      <c r="S823" s="155"/>
      <c r="T823" s="156"/>
      <c r="U823" s="157"/>
      <c r="V823" s="157"/>
      <c r="W823" s="157"/>
      <c r="X823" s="157"/>
      <c r="Y823" s="157"/>
      <c r="Z823" s="157"/>
      <c r="AA823" s="157"/>
      <c r="AB823" s="157"/>
      <c r="AC823" s="157"/>
      <c r="AD823" s="157"/>
      <c r="AE823" s="157"/>
      <c r="AF823" s="157"/>
      <c r="AG823" s="157"/>
      <c r="AH823" s="157"/>
      <c r="AI823" s="157"/>
      <c r="AJ823" s="157"/>
      <c r="AK823" s="157"/>
      <c r="AL823" s="157"/>
      <c r="AM823" s="157"/>
      <c r="AN823" s="157"/>
    </row>
    <row r="824" spans="1:40" ht="13.5" thickBot="1" x14ac:dyDescent="0.25">
      <c r="A824" s="114" t="str">
        <f t="shared" si="47"/>
        <v/>
      </c>
      <c r="B824" s="114" t="str">
        <f t="shared" si="48"/>
        <v/>
      </c>
      <c r="C824" s="149" t="str">
        <f t="shared" si="39"/>
        <v/>
      </c>
      <c r="D824" s="150" t="e">
        <f t="shared" si="49"/>
        <v>#N/A</v>
      </c>
      <c r="E824" s="150" t="e">
        <f t="shared" si="50"/>
        <v>#N/A</v>
      </c>
      <c r="F824" s="158"/>
      <c r="G824" s="152"/>
      <c r="H824" s="152" t="str">
        <f t="shared" si="51"/>
        <v/>
      </c>
      <c r="I824" s="160"/>
      <c r="J824" s="160"/>
      <c r="K824" s="160" t="str">
        <f t="shared" si="40"/>
        <v/>
      </c>
      <c r="L824" s="160" t="str">
        <f t="shared" si="41"/>
        <v/>
      </c>
      <c r="M824" s="160" t="str">
        <f t="shared" si="42"/>
        <v/>
      </c>
      <c r="N824" s="69" t="str">
        <f t="shared" si="43"/>
        <v/>
      </c>
      <c r="O824" s="160" t="str">
        <f t="shared" si="44"/>
        <v/>
      </c>
      <c r="P824" s="160" t="str">
        <f t="shared" si="45"/>
        <v/>
      </c>
      <c r="Q824" s="161" t="str">
        <f t="shared" si="46"/>
        <v/>
      </c>
      <c r="R824" s="162"/>
      <c r="S824" s="163"/>
      <c r="T824" s="156"/>
      <c r="U824" s="157"/>
      <c r="V824" s="157"/>
      <c r="W824" s="157"/>
      <c r="X824" s="157"/>
      <c r="Y824" s="157"/>
      <c r="Z824" s="157"/>
      <c r="AA824" s="157"/>
      <c r="AB824" s="157"/>
      <c r="AC824" s="157"/>
      <c r="AD824" s="157"/>
      <c r="AE824" s="157"/>
      <c r="AF824" s="157"/>
      <c r="AG824" s="157"/>
      <c r="AH824" s="157"/>
      <c r="AI824" s="157"/>
      <c r="AJ824" s="157"/>
      <c r="AK824" s="157"/>
      <c r="AL824" s="157"/>
      <c r="AM824" s="157"/>
      <c r="AN824" s="157"/>
    </row>
    <row r="825" spans="1:40" x14ac:dyDescent="0.2">
      <c r="F825" s="164"/>
      <c r="G825" s="165"/>
      <c r="H825" s="164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5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</row>
    <row r="826" spans="1:40" x14ac:dyDescent="0.2">
      <c r="G826"/>
      <c r="S826" s="139"/>
      <c r="T826"/>
    </row>
    <row r="827" spans="1:40" x14ac:dyDescent="0.2">
      <c r="G827"/>
    </row>
    <row r="828" spans="1:40" x14ac:dyDescent="0.2">
      <c r="G828"/>
    </row>
    <row r="829" spans="1:40" x14ac:dyDescent="0.2">
      <c r="G829"/>
    </row>
    <row r="830" spans="1:40" x14ac:dyDescent="0.2">
      <c r="G830"/>
    </row>
    <row r="831" spans="1:40" x14ac:dyDescent="0.2">
      <c r="G831"/>
    </row>
    <row r="832" spans="1:40" x14ac:dyDescent="0.2">
      <c r="G832"/>
    </row>
    <row r="833" spans="7:7" x14ac:dyDescent="0.2">
      <c r="G833"/>
    </row>
    <row r="834" spans="7:7" x14ac:dyDescent="0.2">
      <c r="G834"/>
    </row>
    <row r="835" spans="7:7" x14ac:dyDescent="0.2">
      <c r="G835"/>
    </row>
    <row r="836" spans="7:7" x14ac:dyDescent="0.2">
      <c r="G836"/>
    </row>
    <row r="837" spans="7:7" x14ac:dyDescent="0.2">
      <c r="G837"/>
    </row>
    <row r="838" spans="7:7" x14ac:dyDescent="0.2">
      <c r="G838"/>
    </row>
    <row r="839" spans="7:7" x14ac:dyDescent="0.2">
      <c r="G839"/>
    </row>
    <row r="840" spans="7:7" x14ac:dyDescent="0.2">
      <c r="G840"/>
    </row>
    <row r="841" spans="7:7" x14ac:dyDescent="0.2">
      <c r="G841"/>
    </row>
    <row r="842" spans="7:7" x14ac:dyDescent="0.2">
      <c r="G842"/>
    </row>
    <row r="843" spans="7:7" x14ac:dyDescent="0.2">
      <c r="G843"/>
    </row>
    <row r="844" spans="7:7" x14ac:dyDescent="0.2">
      <c r="G844"/>
    </row>
    <row r="845" spans="7:7" x14ac:dyDescent="0.2">
      <c r="G845"/>
    </row>
    <row r="846" spans="7:7" x14ac:dyDescent="0.2">
      <c r="G846"/>
    </row>
    <row r="847" spans="7:7" x14ac:dyDescent="0.2">
      <c r="G847"/>
    </row>
    <row r="848" spans="7:7" x14ac:dyDescent="0.2">
      <c r="G848"/>
    </row>
    <row r="849" spans="7:7" x14ac:dyDescent="0.2">
      <c r="G849"/>
    </row>
    <row r="850" spans="7:7" x14ac:dyDescent="0.2">
      <c r="G850"/>
    </row>
    <row r="851" spans="7:7" x14ac:dyDescent="0.2">
      <c r="G851"/>
    </row>
    <row r="852" spans="7:7" x14ac:dyDescent="0.2">
      <c r="G852"/>
    </row>
    <row r="853" spans="7:7" x14ac:dyDescent="0.2">
      <c r="G853"/>
    </row>
    <row r="854" spans="7:7" x14ac:dyDescent="0.2">
      <c r="G854"/>
    </row>
    <row r="855" spans="7:7" x14ac:dyDescent="0.2">
      <c r="G855"/>
    </row>
    <row r="856" spans="7:7" x14ac:dyDescent="0.2">
      <c r="G856"/>
    </row>
    <row r="857" spans="7:7" x14ac:dyDescent="0.2">
      <c r="G857"/>
    </row>
    <row r="858" spans="7:7" x14ac:dyDescent="0.2">
      <c r="G858"/>
    </row>
    <row r="859" spans="7:7" x14ac:dyDescent="0.2">
      <c r="G859"/>
    </row>
    <row r="860" spans="7:7" x14ac:dyDescent="0.2">
      <c r="G860"/>
    </row>
    <row r="861" spans="7:7" x14ac:dyDescent="0.2">
      <c r="G861"/>
    </row>
    <row r="862" spans="7:7" x14ac:dyDescent="0.2">
      <c r="G862"/>
    </row>
    <row r="863" spans="7:7" x14ac:dyDescent="0.2">
      <c r="G863"/>
    </row>
    <row r="864" spans="7:7" x14ac:dyDescent="0.2">
      <c r="G864"/>
    </row>
    <row r="865" spans="7:7" x14ac:dyDescent="0.2">
      <c r="G865"/>
    </row>
    <row r="866" spans="7:7" x14ac:dyDescent="0.2">
      <c r="G866"/>
    </row>
    <row r="867" spans="7:7" x14ac:dyDescent="0.2">
      <c r="G867"/>
    </row>
    <row r="868" spans="7:7" x14ac:dyDescent="0.2">
      <c r="G868"/>
    </row>
    <row r="869" spans="7:7" x14ac:dyDescent="0.2">
      <c r="G869"/>
    </row>
    <row r="870" spans="7:7" x14ac:dyDescent="0.2">
      <c r="G870"/>
    </row>
    <row r="871" spans="7:7" x14ac:dyDescent="0.2">
      <c r="G871"/>
    </row>
    <row r="872" spans="7:7" x14ac:dyDescent="0.2">
      <c r="G872"/>
    </row>
    <row r="873" spans="7:7" x14ac:dyDescent="0.2">
      <c r="G873"/>
    </row>
    <row r="874" spans="7:7" x14ac:dyDescent="0.2">
      <c r="G874"/>
    </row>
    <row r="875" spans="7:7" x14ac:dyDescent="0.2">
      <c r="G875"/>
    </row>
    <row r="876" spans="7:7" x14ac:dyDescent="0.2">
      <c r="G876"/>
    </row>
    <row r="877" spans="7:7" x14ac:dyDescent="0.2">
      <c r="G877"/>
    </row>
    <row r="878" spans="7:7" x14ac:dyDescent="0.2">
      <c r="G878"/>
    </row>
    <row r="879" spans="7:7" x14ac:dyDescent="0.2">
      <c r="G879"/>
    </row>
    <row r="880" spans="7:7" x14ac:dyDescent="0.2">
      <c r="G880"/>
    </row>
    <row r="881" spans="7:7" x14ac:dyDescent="0.2">
      <c r="G881"/>
    </row>
    <row r="882" spans="7:7" x14ac:dyDescent="0.2">
      <c r="G882"/>
    </row>
    <row r="883" spans="7:7" x14ac:dyDescent="0.2">
      <c r="G883"/>
    </row>
    <row r="884" spans="7:7" x14ac:dyDescent="0.2">
      <c r="G884"/>
    </row>
    <row r="885" spans="7:7" x14ac:dyDescent="0.2">
      <c r="G885"/>
    </row>
    <row r="886" spans="7:7" x14ac:dyDescent="0.2">
      <c r="G886"/>
    </row>
    <row r="887" spans="7:7" x14ac:dyDescent="0.2">
      <c r="G887"/>
    </row>
    <row r="888" spans="7:7" x14ac:dyDescent="0.2">
      <c r="G888"/>
    </row>
    <row r="889" spans="7:7" x14ac:dyDescent="0.2">
      <c r="G889"/>
    </row>
    <row r="890" spans="7:7" x14ac:dyDescent="0.2">
      <c r="G890"/>
    </row>
    <row r="891" spans="7:7" x14ac:dyDescent="0.2">
      <c r="G891"/>
    </row>
  </sheetData>
  <sheetProtection algorithmName="SHA-512" hashValue="ePUzz7HQ4iKf0r66l2yy4V/VpLlMZLif3AgDNpKxXx6Kf1dQWbWNXgu7Uqtq+V7EQRE3eL0WVeiPramZviCzMQ==" saltValue="bF4vVyWQVfraU7wrrcjJSg==" spinCount="100000" sheet="1" objects="1" scenarios="1" selectLockedCells="1"/>
  <mergeCells count="2">
    <mergeCell ref="L683:O683"/>
    <mergeCell ref="L686:O686"/>
  </mergeCells>
  <dataValidations count="11">
    <dataValidation type="list" allowBlank="1" showInputMessage="1" sqref="M688:M824" xr:uid="{00000000-0002-0000-0300-000000000000}">
      <formula1>$M$677:$M$681</formula1>
    </dataValidation>
    <dataValidation type="list" allowBlank="1" showInputMessage="1" sqref="J688:J824" xr:uid="{00000000-0002-0000-0300-000001000000}">
      <formula1>$C$3:$C$20</formula1>
    </dataValidation>
    <dataValidation type="list" allowBlank="1" showInputMessage="1" sqref="H688:H824" xr:uid="{00000000-0002-0000-0300-000002000000}">
      <formula1>$D$216:$D$232</formula1>
    </dataValidation>
    <dataValidation type="list" sqref="L688:L824" xr:uid="{00000000-0002-0000-0300-000003000000}">
      <formula1>$E$3:$E$6</formula1>
    </dataValidation>
    <dataValidation type="list" showInputMessage="1" sqref="P688:P824" xr:uid="{00000000-0002-0000-0300-000004000000}">
      <formula1>$C$3:$C$20</formula1>
    </dataValidation>
    <dataValidation type="list" showInputMessage="1" sqref="O688:O824" xr:uid="{00000000-0002-0000-0300-000005000000}">
      <formula1>$B$3:$B$39</formula1>
    </dataValidation>
    <dataValidation type="list" allowBlank="1" showInputMessage="1" sqref="I688:I824" xr:uid="{00000000-0002-0000-0300-000006000000}">
      <formula1>$B$3:$B$39</formula1>
    </dataValidation>
    <dataValidation type="list" allowBlank="1" showInputMessage="1" sqref="C37:C674" xr:uid="{00000000-0002-0000-0300-000007000000}">
      <formula1>$I$687:$I$706</formula1>
    </dataValidation>
    <dataValidation allowBlank="1" showInputMessage="1" sqref="S688:S824 K688:K824 N688:N824 Q688:Q824" xr:uid="{00000000-0002-0000-0300-000008000000}"/>
    <dataValidation type="list" allowBlank="1" showInputMessage="1" showErrorMessage="1" sqref="G688:G824" xr:uid="{97F6BCD3-8ED0-4A77-9515-7AA980944272}">
      <formula1>$G$676:$G$684</formula1>
    </dataValidation>
    <dataValidation type="list" allowBlank="1" showInputMessage="1" showErrorMessage="1" sqref="F688:F824" xr:uid="{00000000-0002-0000-0300-000009000000}">
      <formula1>$D$676:$D$684</formula1>
    </dataValidation>
  </dataValidations>
  <pageMargins left="0.25" right="0.25" top="0.75" bottom="0.75" header="0.3" footer="0.3"/>
  <pageSetup paperSize="9" scale="4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454"/>
  <sheetViews>
    <sheetView topLeftCell="F249" workbookViewId="0">
      <selection activeCell="F251" sqref="F251"/>
    </sheetView>
  </sheetViews>
  <sheetFormatPr defaultColWidth="9.140625" defaultRowHeight="12.75" x14ac:dyDescent="0.2"/>
  <cols>
    <col min="1" max="1" width="9.140625" style="139" hidden="1" customWidth="1"/>
    <col min="2" max="2" width="13.7109375" style="139" hidden="1" customWidth="1"/>
    <col min="3" max="5" width="23.28515625" style="139" hidden="1" customWidth="1"/>
    <col min="6" max="6" width="15" style="139" bestFit="1" customWidth="1"/>
    <col min="7" max="7" width="13.28515625" style="139" bestFit="1" customWidth="1"/>
    <col min="8" max="8" width="14.42578125" style="139" customWidth="1"/>
    <col min="9" max="9" width="13" style="139" customWidth="1"/>
    <col min="10" max="10" width="10.42578125" style="139" customWidth="1"/>
    <col min="11" max="11" width="15" style="139" bestFit="1" customWidth="1"/>
    <col min="12" max="13" width="11.28515625" style="139" customWidth="1"/>
    <col min="14" max="14" width="16.5703125" style="139" customWidth="1"/>
    <col min="15" max="15" width="18.140625" style="139" customWidth="1"/>
    <col min="16" max="16" width="20.28515625" style="139" customWidth="1"/>
    <col min="17" max="17" width="16.140625" style="139" customWidth="1"/>
    <col min="18" max="18" width="20.28515625" style="139" customWidth="1"/>
    <col min="19" max="19" width="8.7109375" customWidth="1"/>
    <col min="20" max="16384" width="9.140625" style="139"/>
  </cols>
  <sheetData>
    <row r="1" spans="2:14" ht="13.5" hidden="1" thickBot="1" x14ac:dyDescent="0.25">
      <c r="F1"/>
      <c r="G1" s="181" t="s">
        <v>181</v>
      </c>
      <c r="H1" s="182" t="s">
        <v>182</v>
      </c>
      <c r="I1" s="182"/>
      <c r="J1" s="182"/>
      <c r="K1" s="182"/>
      <c r="L1" s="182"/>
      <c r="M1" s="183"/>
    </row>
    <row r="2" spans="2:14" ht="13.5" hidden="1" thickBot="1" x14ac:dyDescent="0.25">
      <c r="F2" t="str">
        <f>CONCATENATE(I2,J2)</f>
        <v>6330</v>
      </c>
      <c r="G2" s="184"/>
      <c r="H2" s="185"/>
      <c r="I2" s="185">
        <v>63</v>
      </c>
      <c r="J2" s="185">
        <v>30</v>
      </c>
      <c r="K2" s="185">
        <v>133</v>
      </c>
      <c r="L2" s="186"/>
      <c r="M2" s="81"/>
      <c r="N2" s="81"/>
    </row>
    <row r="3" spans="2:14" ht="13.5" hidden="1" thickBot="1" x14ac:dyDescent="0.25">
      <c r="B3" s="28">
        <v>63</v>
      </c>
      <c r="C3" s="28">
        <v>30</v>
      </c>
      <c r="E3" s="139">
        <v>90</v>
      </c>
      <c r="F3" t="str">
        <f t="shared" ref="F3:F66" si="0">CONCATENATE(I3,J3)</f>
        <v>6340</v>
      </c>
      <c r="G3" s="187"/>
      <c r="H3" s="188"/>
      <c r="I3" s="188">
        <v>63</v>
      </c>
      <c r="J3" s="188">
        <v>40</v>
      </c>
      <c r="K3" s="188">
        <v>160</v>
      </c>
      <c r="L3" s="186"/>
      <c r="M3" s="189"/>
      <c r="N3" s="189"/>
    </row>
    <row r="4" spans="2:14" ht="13.5" hidden="1" thickBot="1" x14ac:dyDescent="0.25">
      <c r="B4" s="28">
        <v>80</v>
      </c>
      <c r="C4" s="28">
        <v>40</v>
      </c>
      <c r="E4" s="139">
        <v>45</v>
      </c>
      <c r="F4" t="str">
        <f t="shared" si="0"/>
        <v>6350</v>
      </c>
      <c r="G4" s="187"/>
      <c r="H4" s="188"/>
      <c r="I4" s="188">
        <v>63</v>
      </c>
      <c r="J4" s="188">
        <v>50</v>
      </c>
      <c r="K4" s="188">
        <v>173</v>
      </c>
      <c r="L4" s="186"/>
      <c r="M4" s="189"/>
      <c r="N4" s="189"/>
    </row>
    <row r="5" spans="2:14" ht="13.5" hidden="1" thickBot="1" x14ac:dyDescent="0.25">
      <c r="B5" s="28">
        <v>100</v>
      </c>
      <c r="C5" s="28">
        <v>50</v>
      </c>
      <c r="E5" s="139">
        <v>30</v>
      </c>
      <c r="F5" t="str">
        <f t="shared" si="0"/>
        <v>6360</v>
      </c>
      <c r="G5" s="187"/>
      <c r="H5" s="188"/>
      <c r="I5" s="188">
        <v>63</v>
      </c>
      <c r="J5" s="188">
        <v>60</v>
      </c>
      <c r="K5" s="188">
        <v>199</v>
      </c>
      <c r="L5" s="186"/>
      <c r="M5" s="189"/>
      <c r="N5" s="189"/>
    </row>
    <row r="6" spans="2:14" ht="13.5" hidden="1" thickBot="1" x14ac:dyDescent="0.25">
      <c r="B6" s="28">
        <v>125</v>
      </c>
      <c r="C6" s="28">
        <v>60</v>
      </c>
      <c r="E6" s="139" t="s">
        <v>129</v>
      </c>
      <c r="F6" t="str">
        <f t="shared" si="0"/>
        <v>6380</v>
      </c>
      <c r="G6" s="187"/>
      <c r="H6" s="188"/>
      <c r="I6" s="188">
        <v>63</v>
      </c>
      <c r="J6" s="188">
        <v>80</v>
      </c>
      <c r="K6" s="188">
        <v>238</v>
      </c>
      <c r="L6" s="186"/>
      <c r="M6" s="189"/>
      <c r="N6" s="189"/>
    </row>
    <row r="7" spans="2:14" ht="13.5" hidden="1" thickBot="1" x14ac:dyDescent="0.25">
      <c r="B7" s="28">
        <v>160</v>
      </c>
      <c r="C7" s="28">
        <v>80</v>
      </c>
      <c r="F7" t="str">
        <f t="shared" si="0"/>
        <v>63100</v>
      </c>
      <c r="G7" s="187"/>
      <c r="H7" s="188"/>
      <c r="I7" s="188">
        <v>63</v>
      </c>
      <c r="J7" s="188">
        <v>100</v>
      </c>
      <c r="K7" s="188">
        <v>278</v>
      </c>
      <c r="L7" s="186"/>
      <c r="M7" s="189"/>
      <c r="N7" s="189"/>
    </row>
    <row r="8" spans="2:14" ht="13.5" hidden="1" thickBot="1" x14ac:dyDescent="0.25">
      <c r="B8" s="28">
        <v>200</v>
      </c>
      <c r="C8" s="28">
        <v>100</v>
      </c>
      <c r="F8" t="str">
        <f t="shared" si="0"/>
        <v>8030</v>
      </c>
      <c r="G8" s="187"/>
      <c r="H8" s="188"/>
      <c r="I8" s="188">
        <v>80</v>
      </c>
      <c r="J8" s="188">
        <v>30</v>
      </c>
      <c r="K8" s="188">
        <v>160</v>
      </c>
      <c r="L8" s="186"/>
      <c r="M8" s="189"/>
      <c r="N8" s="189"/>
    </row>
    <row r="9" spans="2:14" ht="13.5" hidden="1" thickBot="1" x14ac:dyDescent="0.25">
      <c r="B9" s="28">
        <v>250</v>
      </c>
      <c r="C9" s="28">
        <v>120</v>
      </c>
      <c r="F9" t="str">
        <f t="shared" si="0"/>
        <v>8040</v>
      </c>
      <c r="G9" s="190"/>
      <c r="H9" s="191"/>
      <c r="I9" s="191">
        <v>80</v>
      </c>
      <c r="J9" s="191">
        <v>40</v>
      </c>
      <c r="K9" s="191">
        <v>173</v>
      </c>
      <c r="L9" s="186"/>
      <c r="M9" s="192"/>
      <c r="N9" s="192"/>
    </row>
    <row r="10" spans="2:14" ht="13.5" hidden="1" thickBot="1" x14ac:dyDescent="0.25">
      <c r="B10" s="28">
        <v>315</v>
      </c>
      <c r="C10" s="28">
        <v>140</v>
      </c>
      <c r="F10" t="str">
        <f t="shared" si="0"/>
        <v>8050</v>
      </c>
      <c r="G10" s="184"/>
      <c r="H10" s="185"/>
      <c r="I10" s="185">
        <v>80</v>
      </c>
      <c r="J10" s="188">
        <v>50</v>
      </c>
      <c r="K10" s="185">
        <v>199</v>
      </c>
      <c r="L10" s="186"/>
      <c r="M10" s="193"/>
      <c r="N10" s="193"/>
    </row>
    <row r="11" spans="2:14" ht="13.5" hidden="1" thickBot="1" x14ac:dyDescent="0.25">
      <c r="B11" s="28">
        <v>400</v>
      </c>
      <c r="C11" s="28">
        <v>160</v>
      </c>
      <c r="F11" t="str">
        <f t="shared" si="0"/>
        <v>8060</v>
      </c>
      <c r="G11" s="187"/>
      <c r="H11" s="188"/>
      <c r="I11" s="188">
        <v>80</v>
      </c>
      <c r="J11" s="188">
        <v>60</v>
      </c>
      <c r="K11" s="188">
        <v>213</v>
      </c>
      <c r="L11" s="186"/>
      <c r="M11" s="189"/>
      <c r="N11" s="189"/>
    </row>
    <row r="12" spans="2:14" ht="13.5" hidden="1" thickBot="1" x14ac:dyDescent="0.25">
      <c r="B12" s="28">
        <v>500</v>
      </c>
      <c r="F12" t="str">
        <f t="shared" si="0"/>
        <v>8080</v>
      </c>
      <c r="G12" s="187"/>
      <c r="H12" s="188"/>
      <c r="I12" s="188">
        <v>80</v>
      </c>
      <c r="J12" s="188">
        <v>80</v>
      </c>
      <c r="K12" s="188">
        <v>253</v>
      </c>
      <c r="L12" s="186"/>
      <c r="M12" s="189"/>
      <c r="N12" s="189"/>
    </row>
    <row r="13" spans="2:14" ht="13.5" hidden="1" thickBot="1" x14ac:dyDescent="0.25">
      <c r="B13" s="98">
        <v>630</v>
      </c>
      <c r="F13" t="str">
        <f t="shared" si="0"/>
        <v>80100</v>
      </c>
      <c r="G13" s="187"/>
      <c r="H13" s="188"/>
      <c r="I13" s="188">
        <v>80</v>
      </c>
      <c r="J13" s="188">
        <v>100</v>
      </c>
      <c r="K13" s="188">
        <v>292</v>
      </c>
      <c r="L13" s="186"/>
      <c r="M13" s="189"/>
      <c r="N13" s="189"/>
    </row>
    <row r="14" spans="2:14" ht="13.5" hidden="1" thickBot="1" x14ac:dyDescent="0.25">
      <c r="B14" s="28">
        <v>800</v>
      </c>
      <c r="C14" s="28"/>
      <c r="F14" t="str">
        <f t="shared" si="0"/>
        <v>10020</v>
      </c>
      <c r="G14" s="187"/>
      <c r="H14" s="188"/>
      <c r="I14" s="188">
        <v>100</v>
      </c>
      <c r="J14" s="188">
        <v>20</v>
      </c>
      <c r="K14" s="188">
        <v>160</v>
      </c>
      <c r="L14" s="186"/>
      <c r="M14" s="189"/>
      <c r="N14" s="189"/>
    </row>
    <row r="15" spans="2:14" ht="13.5" hidden="1" thickBot="1" x14ac:dyDescent="0.25">
      <c r="B15" s="28">
        <v>1000</v>
      </c>
      <c r="C15" s="28"/>
      <c r="F15" t="str">
        <f t="shared" si="0"/>
        <v>10030</v>
      </c>
      <c r="G15" s="187"/>
      <c r="H15" s="188"/>
      <c r="I15" s="188">
        <v>100</v>
      </c>
      <c r="J15" s="188">
        <v>30</v>
      </c>
      <c r="K15" s="188">
        <v>173</v>
      </c>
      <c r="L15" s="186"/>
      <c r="M15" s="189"/>
      <c r="N15" s="189"/>
    </row>
    <row r="16" spans="2:14" ht="13.5" hidden="1" thickBot="1" x14ac:dyDescent="0.25">
      <c r="B16" s="28">
        <v>1250</v>
      </c>
      <c r="C16" s="28"/>
      <c r="F16" t="str">
        <f t="shared" si="0"/>
        <v>10040</v>
      </c>
      <c r="G16" s="187"/>
      <c r="H16" s="188"/>
      <c r="I16" s="188">
        <v>100</v>
      </c>
      <c r="J16" s="188">
        <v>40</v>
      </c>
      <c r="K16" s="188">
        <v>199</v>
      </c>
      <c r="L16" s="186"/>
      <c r="M16" s="189"/>
      <c r="N16" s="189"/>
    </row>
    <row r="17" spans="2:14" ht="13.5" hidden="1" thickBot="1" x14ac:dyDescent="0.25">
      <c r="B17" s="98"/>
      <c r="C17" s="28"/>
      <c r="F17" t="str">
        <f t="shared" si="0"/>
        <v>10050</v>
      </c>
      <c r="G17" s="187"/>
      <c r="H17" s="188"/>
      <c r="I17" s="188">
        <v>100</v>
      </c>
      <c r="J17" s="188">
        <v>50</v>
      </c>
      <c r="K17" s="188">
        <v>213</v>
      </c>
      <c r="L17" s="186"/>
      <c r="M17" s="189"/>
      <c r="N17" s="189"/>
    </row>
    <row r="18" spans="2:14" ht="13.5" hidden="1" thickBot="1" x14ac:dyDescent="0.25">
      <c r="B18" s="28"/>
      <c r="C18" s="28"/>
      <c r="F18" t="str">
        <f t="shared" si="0"/>
        <v>10060</v>
      </c>
      <c r="G18" s="187"/>
      <c r="H18" s="188"/>
      <c r="I18" s="188">
        <v>100</v>
      </c>
      <c r="J18" s="188">
        <v>60</v>
      </c>
      <c r="K18" s="188">
        <v>238</v>
      </c>
      <c r="L18" s="186"/>
      <c r="M18" s="189"/>
      <c r="N18" s="189"/>
    </row>
    <row r="19" spans="2:14" ht="13.5" hidden="1" thickBot="1" x14ac:dyDescent="0.25">
      <c r="B19" s="98"/>
      <c r="C19" s="28"/>
      <c r="F19" t="str">
        <f t="shared" si="0"/>
        <v>10080</v>
      </c>
      <c r="G19" s="187"/>
      <c r="H19" s="188"/>
      <c r="I19" s="188">
        <v>100</v>
      </c>
      <c r="J19" s="188">
        <v>80</v>
      </c>
      <c r="K19" s="188">
        <v>278</v>
      </c>
      <c r="L19" s="186"/>
      <c r="M19" s="189"/>
      <c r="N19" s="189"/>
    </row>
    <row r="20" spans="2:14" ht="13.5" hidden="1" thickBot="1" x14ac:dyDescent="0.25">
      <c r="B20" s="28"/>
      <c r="C20" s="28"/>
      <c r="F20" t="str">
        <f t="shared" si="0"/>
        <v>100100</v>
      </c>
      <c r="G20" s="187"/>
      <c r="H20" s="188"/>
      <c r="I20" s="188">
        <v>100</v>
      </c>
      <c r="J20" s="188">
        <v>100</v>
      </c>
      <c r="K20" s="188">
        <v>318</v>
      </c>
      <c r="L20" s="186"/>
      <c r="M20" s="189"/>
      <c r="N20" s="189"/>
    </row>
    <row r="21" spans="2:14" ht="13.5" hidden="1" thickBot="1" x14ac:dyDescent="0.25">
      <c r="B21" s="28"/>
      <c r="C21" s="27"/>
      <c r="F21" t="str">
        <f t="shared" si="0"/>
        <v>12520</v>
      </c>
      <c r="G21" s="187"/>
      <c r="H21" s="188"/>
      <c r="I21" s="188">
        <v>125</v>
      </c>
      <c r="J21" s="188">
        <v>20</v>
      </c>
      <c r="K21" s="188">
        <v>173</v>
      </c>
      <c r="L21" s="186"/>
      <c r="M21" s="189"/>
      <c r="N21" s="189"/>
    </row>
    <row r="22" spans="2:14" ht="13.5" hidden="1" thickBot="1" x14ac:dyDescent="0.25">
      <c r="B22" s="98"/>
      <c r="C22" s="28"/>
      <c r="F22" t="str">
        <f t="shared" si="0"/>
        <v>12530</v>
      </c>
      <c r="G22" s="187"/>
      <c r="H22" s="188"/>
      <c r="I22" s="188">
        <v>125</v>
      </c>
      <c r="J22" s="188">
        <v>30</v>
      </c>
      <c r="K22" s="188">
        <v>199</v>
      </c>
      <c r="L22" s="186"/>
      <c r="M22" s="189"/>
      <c r="N22" s="189"/>
    </row>
    <row r="23" spans="2:14" ht="13.5" hidden="1" thickBot="1" x14ac:dyDescent="0.25">
      <c r="B23" s="28"/>
      <c r="C23" s="27"/>
      <c r="F23" t="str">
        <f t="shared" si="0"/>
        <v>12540</v>
      </c>
      <c r="G23" s="187"/>
      <c r="H23" s="188"/>
      <c r="I23" s="188">
        <v>125</v>
      </c>
      <c r="J23" s="188">
        <v>40</v>
      </c>
      <c r="K23" s="188">
        <v>225</v>
      </c>
      <c r="L23" s="186"/>
      <c r="M23" s="189"/>
      <c r="N23" s="189"/>
    </row>
    <row r="24" spans="2:14" ht="14.25" hidden="1" customHeight="1" thickBot="1" x14ac:dyDescent="0.25">
      <c r="B24" s="28"/>
      <c r="C24" s="27"/>
      <c r="F24" t="str">
        <f t="shared" si="0"/>
        <v>12550</v>
      </c>
      <c r="G24" s="187"/>
      <c r="H24" s="188"/>
      <c r="I24" s="188">
        <v>125</v>
      </c>
      <c r="J24" s="188">
        <v>50</v>
      </c>
      <c r="K24" s="188">
        <v>238</v>
      </c>
      <c r="L24" s="186"/>
      <c r="M24" s="189"/>
      <c r="N24" s="189"/>
    </row>
    <row r="25" spans="2:14" ht="13.5" hidden="1" thickBot="1" x14ac:dyDescent="0.25">
      <c r="B25" s="98"/>
      <c r="C25" s="28"/>
      <c r="F25" t="str">
        <f t="shared" si="0"/>
        <v>12560</v>
      </c>
      <c r="G25" s="187"/>
      <c r="H25" s="188"/>
      <c r="I25" s="188">
        <v>125</v>
      </c>
      <c r="J25" s="188">
        <v>60</v>
      </c>
      <c r="K25" s="188">
        <v>266</v>
      </c>
      <c r="L25" s="186"/>
      <c r="M25" s="189"/>
      <c r="N25" s="189"/>
    </row>
    <row r="26" spans="2:14" ht="13.5" hidden="1" thickBot="1" x14ac:dyDescent="0.25">
      <c r="B26" s="28"/>
      <c r="C26" s="28"/>
      <c r="F26" t="str">
        <f t="shared" si="0"/>
        <v>12580</v>
      </c>
      <c r="G26" s="190"/>
      <c r="H26" s="191"/>
      <c r="I26" s="191">
        <v>125</v>
      </c>
      <c r="J26" s="191">
        <v>80</v>
      </c>
      <c r="K26" s="191">
        <v>304</v>
      </c>
      <c r="L26" s="186"/>
      <c r="M26" s="192"/>
      <c r="N26" s="192"/>
    </row>
    <row r="27" spans="2:14" ht="13.5" hidden="1" thickBot="1" x14ac:dyDescent="0.25">
      <c r="B27" s="28"/>
      <c r="C27" s="28"/>
      <c r="F27" t="str">
        <f t="shared" si="0"/>
        <v>125100</v>
      </c>
      <c r="G27" s="184"/>
      <c r="H27" s="185"/>
      <c r="I27" s="185">
        <v>125</v>
      </c>
      <c r="J27" s="188">
        <v>100</v>
      </c>
      <c r="K27" s="185">
        <v>345</v>
      </c>
      <c r="L27" s="186"/>
      <c r="M27" s="193"/>
      <c r="N27" s="193"/>
    </row>
    <row r="28" spans="2:14" ht="13.5" hidden="1" thickBot="1" x14ac:dyDescent="0.25">
      <c r="B28" s="98"/>
      <c r="C28" s="28"/>
      <c r="F28" t="str">
        <f t="shared" si="0"/>
        <v>16020</v>
      </c>
      <c r="G28" s="187"/>
      <c r="H28" s="188"/>
      <c r="I28" s="188">
        <v>160</v>
      </c>
      <c r="J28" s="188">
        <v>20</v>
      </c>
      <c r="K28" s="188">
        <v>213</v>
      </c>
      <c r="L28" s="186"/>
      <c r="M28" s="189"/>
      <c r="N28" s="189"/>
    </row>
    <row r="29" spans="2:14" ht="13.5" hidden="1" thickBot="1" x14ac:dyDescent="0.25">
      <c r="B29" s="28"/>
      <c r="C29" s="28"/>
      <c r="F29" t="str">
        <f t="shared" si="0"/>
        <v>16030</v>
      </c>
      <c r="G29" s="187"/>
      <c r="H29" s="188"/>
      <c r="I29" s="188">
        <v>160</v>
      </c>
      <c r="J29" s="188">
        <v>30</v>
      </c>
      <c r="K29" s="188">
        <v>238</v>
      </c>
      <c r="L29" s="186"/>
      <c r="M29" s="189"/>
      <c r="N29" s="189"/>
    </row>
    <row r="30" spans="2:14" ht="13.5" hidden="1" thickBot="1" x14ac:dyDescent="0.25">
      <c r="B30" s="28"/>
      <c r="C30" s="28"/>
      <c r="F30" t="str">
        <f t="shared" si="0"/>
        <v>16040</v>
      </c>
      <c r="G30" s="187"/>
      <c r="H30" s="188"/>
      <c r="I30" s="188">
        <v>160</v>
      </c>
      <c r="J30" s="188">
        <v>40</v>
      </c>
      <c r="K30" s="188">
        <v>253</v>
      </c>
      <c r="L30" s="186"/>
      <c r="M30" s="189"/>
      <c r="N30" s="189"/>
    </row>
    <row r="31" spans="2:14" ht="13.5" hidden="1" thickBot="1" x14ac:dyDescent="0.25">
      <c r="B31" s="98"/>
      <c r="C31" s="28"/>
      <c r="F31" t="str">
        <f t="shared" si="0"/>
        <v>16050</v>
      </c>
      <c r="G31" s="187"/>
      <c r="H31" s="188"/>
      <c r="I31" s="188">
        <v>160</v>
      </c>
      <c r="J31" s="188">
        <v>50</v>
      </c>
      <c r="K31" s="188">
        <v>278</v>
      </c>
      <c r="L31" s="186"/>
      <c r="M31" s="189"/>
      <c r="N31" s="189"/>
    </row>
    <row r="32" spans="2:14" ht="13.5" hidden="1" thickBot="1" x14ac:dyDescent="0.25">
      <c r="B32" s="28"/>
      <c r="C32" s="28"/>
      <c r="F32" t="str">
        <f t="shared" si="0"/>
        <v>16060</v>
      </c>
      <c r="G32" s="187"/>
      <c r="H32" s="188"/>
      <c r="I32" s="188">
        <v>160</v>
      </c>
      <c r="J32" s="188">
        <v>60</v>
      </c>
      <c r="K32" s="188">
        <v>292</v>
      </c>
      <c r="L32" s="186"/>
      <c r="M32" s="189"/>
      <c r="N32" s="189"/>
    </row>
    <row r="33" spans="2:26" ht="13.5" hidden="1" thickBot="1" x14ac:dyDescent="0.25">
      <c r="B33" s="28"/>
      <c r="C33" s="28"/>
      <c r="F33" t="str">
        <f t="shared" si="0"/>
        <v>16080</v>
      </c>
      <c r="G33" s="187"/>
      <c r="H33" s="188"/>
      <c r="I33" s="188">
        <v>160</v>
      </c>
      <c r="J33" s="188">
        <v>80</v>
      </c>
      <c r="K33" s="188">
        <v>332</v>
      </c>
      <c r="L33" s="186"/>
      <c r="M33" s="189"/>
      <c r="N33" s="189"/>
    </row>
    <row r="34" spans="2:26" ht="13.5" hidden="1" thickBot="1" x14ac:dyDescent="0.25">
      <c r="B34" s="98"/>
      <c r="C34" s="28"/>
      <c r="F34" t="str">
        <f t="shared" si="0"/>
        <v>160100</v>
      </c>
      <c r="G34" s="187"/>
      <c r="H34" s="188"/>
      <c r="I34" s="188">
        <v>160</v>
      </c>
      <c r="J34" s="188">
        <v>100</v>
      </c>
      <c r="K34" s="188">
        <v>371</v>
      </c>
      <c r="L34" s="186"/>
      <c r="M34" s="189"/>
      <c r="N34" s="189"/>
    </row>
    <row r="35" spans="2:26" ht="13.5" hidden="1" thickBot="1" x14ac:dyDescent="0.25">
      <c r="B35" s="28"/>
      <c r="C35" s="28"/>
      <c r="F35" t="str">
        <f t="shared" si="0"/>
        <v>20020</v>
      </c>
      <c r="G35" s="187"/>
      <c r="H35" s="188"/>
      <c r="I35" s="188">
        <v>200</v>
      </c>
      <c r="J35" s="188">
        <v>20</v>
      </c>
      <c r="K35" s="188">
        <v>253</v>
      </c>
      <c r="L35" s="186"/>
      <c r="M35" s="189"/>
      <c r="N35" s="189"/>
    </row>
    <row r="36" spans="2:26" ht="13.5" hidden="1" thickBot="1" x14ac:dyDescent="0.25">
      <c r="B36" s="28"/>
      <c r="C36" s="28"/>
      <c r="F36" t="str">
        <f t="shared" si="0"/>
        <v>20030</v>
      </c>
      <c r="G36" s="187"/>
      <c r="H36" s="188"/>
      <c r="I36" s="188">
        <v>200</v>
      </c>
      <c r="J36" s="188">
        <v>30</v>
      </c>
      <c r="K36" s="188">
        <v>270</v>
      </c>
      <c r="L36" s="186"/>
      <c r="M36" s="189"/>
      <c r="N36" s="189"/>
    </row>
    <row r="37" spans="2:26" ht="13.5" hidden="1" thickBot="1" x14ac:dyDescent="0.25">
      <c r="B37" s="28"/>
      <c r="C37" s="29"/>
      <c r="F37" t="str">
        <f t="shared" si="0"/>
        <v>20040</v>
      </c>
      <c r="G37" s="187"/>
      <c r="H37" s="188"/>
      <c r="I37" s="188">
        <v>200</v>
      </c>
      <c r="J37" s="188">
        <v>40</v>
      </c>
      <c r="K37" s="188">
        <v>292</v>
      </c>
      <c r="L37" s="186"/>
      <c r="M37" s="189"/>
      <c r="N37" s="189"/>
    </row>
    <row r="38" spans="2:26" ht="13.5" hidden="1" thickBot="1" x14ac:dyDescent="0.25">
      <c r="B38" s="98"/>
      <c r="C38" s="29"/>
      <c r="F38" t="str">
        <f t="shared" si="0"/>
        <v>20050</v>
      </c>
      <c r="G38" s="187"/>
      <c r="H38" s="188"/>
      <c r="I38" s="188">
        <v>200</v>
      </c>
      <c r="J38" s="188">
        <v>50</v>
      </c>
      <c r="K38" s="188">
        <v>318</v>
      </c>
      <c r="L38" s="186"/>
      <c r="M38" s="189"/>
      <c r="N38" s="189"/>
    </row>
    <row r="39" spans="2:26" ht="13.5" hidden="1" thickBot="1" x14ac:dyDescent="0.25">
      <c r="B39" s="28"/>
      <c r="C39" s="29"/>
      <c r="F39" t="str">
        <f t="shared" si="0"/>
        <v>20060</v>
      </c>
      <c r="G39" s="187"/>
      <c r="H39" s="188"/>
      <c r="I39" s="188">
        <v>200</v>
      </c>
      <c r="J39" s="188">
        <v>60</v>
      </c>
      <c r="K39" s="188">
        <v>332</v>
      </c>
      <c r="L39" s="186"/>
      <c r="M39" s="189"/>
      <c r="N39" s="189"/>
    </row>
    <row r="40" spans="2:26" ht="13.5" hidden="1" thickBot="1" x14ac:dyDescent="0.25">
      <c r="B40" s="28"/>
      <c r="C40" s="77"/>
      <c r="F40" t="str">
        <f t="shared" si="0"/>
        <v>20080</v>
      </c>
      <c r="G40" s="187"/>
      <c r="H40" s="188"/>
      <c r="I40" s="188">
        <v>200</v>
      </c>
      <c r="J40" s="188">
        <v>80</v>
      </c>
      <c r="K40" s="188">
        <v>371</v>
      </c>
      <c r="L40" s="186"/>
      <c r="M40" s="189"/>
      <c r="N40" s="189"/>
      <c r="U40" s="188"/>
      <c r="V40" s="188"/>
      <c r="W40" s="188"/>
      <c r="X40" s="188"/>
      <c r="Y40" s="186"/>
      <c r="Z40" s="189"/>
    </row>
    <row r="41" spans="2:26" ht="13.5" hidden="1" thickBot="1" x14ac:dyDescent="0.25">
      <c r="B41" s="28"/>
      <c r="C41" s="77"/>
      <c r="F41" t="str">
        <f t="shared" si="0"/>
        <v>200100</v>
      </c>
      <c r="G41" s="187"/>
      <c r="H41" s="188"/>
      <c r="I41" s="188">
        <v>200</v>
      </c>
      <c r="J41" s="188">
        <v>100</v>
      </c>
      <c r="K41" s="188">
        <v>411</v>
      </c>
      <c r="L41" s="186"/>
      <c r="M41" s="189"/>
      <c r="N41" s="189"/>
      <c r="U41" s="188"/>
      <c r="V41" s="188"/>
      <c r="W41" s="188"/>
      <c r="X41" s="188"/>
      <c r="Y41" s="186"/>
      <c r="Z41" s="189"/>
    </row>
    <row r="42" spans="2:26" ht="13.5" hidden="1" thickBot="1" x14ac:dyDescent="0.25">
      <c r="B42" s="28"/>
      <c r="C42" s="77"/>
      <c r="F42" t="str">
        <f t="shared" si="0"/>
        <v>200120</v>
      </c>
      <c r="G42" s="187"/>
      <c r="H42" s="188"/>
      <c r="I42" s="188">
        <v>200</v>
      </c>
      <c r="J42" s="188">
        <v>120</v>
      </c>
      <c r="K42" s="188">
        <v>451</v>
      </c>
      <c r="L42" s="186"/>
      <c r="M42" s="189"/>
      <c r="N42" s="189"/>
      <c r="U42" s="188"/>
      <c r="V42" s="188"/>
      <c r="W42" s="188"/>
      <c r="X42" s="188"/>
      <c r="Y42" s="186"/>
      <c r="Z42" s="189"/>
    </row>
    <row r="43" spans="2:26" ht="13.5" hidden="1" thickBot="1" x14ac:dyDescent="0.25">
      <c r="B43" s="28"/>
      <c r="C43" s="77"/>
      <c r="F43" t="str">
        <f t="shared" si="0"/>
        <v>25020</v>
      </c>
      <c r="G43" s="187"/>
      <c r="H43" s="188"/>
      <c r="I43" s="188">
        <v>250</v>
      </c>
      <c r="J43" s="188">
        <v>20</v>
      </c>
      <c r="K43" s="188">
        <v>304</v>
      </c>
      <c r="L43" s="186"/>
      <c r="M43" s="189"/>
      <c r="N43" s="189"/>
      <c r="U43" s="188"/>
      <c r="V43" s="188"/>
      <c r="W43" s="188"/>
      <c r="X43" s="188"/>
      <c r="Y43" s="186"/>
      <c r="Z43" s="189"/>
    </row>
    <row r="44" spans="2:26" ht="13.5" hidden="1" thickBot="1" x14ac:dyDescent="0.25">
      <c r="B44" s="28"/>
      <c r="C44" s="77"/>
      <c r="F44" t="str">
        <f t="shared" si="0"/>
        <v>25030</v>
      </c>
      <c r="G44" s="187"/>
      <c r="H44" s="188"/>
      <c r="I44" s="188">
        <v>250</v>
      </c>
      <c r="J44" s="188">
        <v>30</v>
      </c>
      <c r="K44" s="188">
        <v>318</v>
      </c>
      <c r="L44" s="186"/>
      <c r="M44" s="189"/>
      <c r="N44" s="189"/>
      <c r="U44" s="188"/>
      <c r="V44" s="188"/>
      <c r="W44" s="188"/>
      <c r="X44" s="188"/>
      <c r="Y44" s="186"/>
      <c r="Z44" s="189"/>
    </row>
    <row r="45" spans="2:26" ht="13.5" hidden="1" thickBot="1" x14ac:dyDescent="0.25">
      <c r="B45" s="28"/>
      <c r="C45" s="77"/>
      <c r="F45" t="str">
        <f t="shared" si="0"/>
        <v>25040</v>
      </c>
      <c r="G45" s="187"/>
      <c r="H45" s="188"/>
      <c r="I45" s="188">
        <v>250</v>
      </c>
      <c r="J45" s="188">
        <v>40</v>
      </c>
      <c r="K45" s="188">
        <v>345</v>
      </c>
      <c r="L45" s="186"/>
      <c r="M45" s="189"/>
      <c r="N45" s="189"/>
      <c r="U45" s="188"/>
      <c r="V45" s="188"/>
      <c r="W45" s="188"/>
      <c r="X45" s="188"/>
      <c r="Y45" s="186"/>
      <c r="Z45" s="189"/>
    </row>
    <row r="46" spans="2:26" ht="13.5" hidden="1" thickBot="1" x14ac:dyDescent="0.25">
      <c r="B46" s="28"/>
      <c r="C46" s="77"/>
      <c r="F46" t="str">
        <f t="shared" si="0"/>
        <v>25050</v>
      </c>
      <c r="G46" s="187"/>
      <c r="H46" s="188"/>
      <c r="I46" s="188">
        <v>250</v>
      </c>
      <c r="J46" s="188">
        <v>50</v>
      </c>
      <c r="K46" s="188">
        <v>364</v>
      </c>
      <c r="L46" s="186"/>
      <c r="M46" s="189"/>
      <c r="N46" s="189"/>
      <c r="U46" s="188"/>
      <c r="V46" s="188"/>
      <c r="W46" s="188"/>
      <c r="X46" s="188"/>
      <c r="Y46" s="186"/>
      <c r="Z46" s="189"/>
    </row>
    <row r="47" spans="2:26" ht="13.5" hidden="1" thickBot="1" x14ac:dyDescent="0.25">
      <c r="B47" s="28"/>
      <c r="C47" s="77"/>
      <c r="F47" t="str">
        <f t="shared" si="0"/>
        <v>25060</v>
      </c>
      <c r="G47" s="187"/>
      <c r="H47" s="188"/>
      <c r="I47" s="188">
        <v>250</v>
      </c>
      <c r="J47" s="188">
        <v>60</v>
      </c>
      <c r="K47" s="188">
        <v>385</v>
      </c>
      <c r="L47" s="186"/>
      <c r="M47" s="189"/>
      <c r="N47" s="189"/>
      <c r="U47" s="188"/>
      <c r="V47" s="188"/>
      <c r="W47" s="188"/>
      <c r="X47" s="188"/>
      <c r="Y47" s="186"/>
      <c r="Z47" s="189"/>
    </row>
    <row r="48" spans="2:26" ht="13.5" hidden="1" thickBot="1" x14ac:dyDescent="0.25">
      <c r="B48" s="28"/>
      <c r="C48" s="77"/>
      <c r="F48" t="str">
        <f t="shared" si="0"/>
        <v>25080</v>
      </c>
      <c r="G48" s="187"/>
      <c r="H48" s="188"/>
      <c r="I48" s="188">
        <v>250</v>
      </c>
      <c r="J48" s="188">
        <v>80</v>
      </c>
      <c r="K48" s="188">
        <v>424</v>
      </c>
      <c r="L48" s="186"/>
      <c r="M48" s="189"/>
      <c r="N48" s="189"/>
      <c r="U48" s="188"/>
      <c r="V48" s="188"/>
      <c r="W48" s="188"/>
      <c r="X48" s="188"/>
      <c r="Y48" s="186"/>
      <c r="Z48" s="189"/>
    </row>
    <row r="49" spans="2:26" ht="13.5" hidden="1" thickBot="1" x14ac:dyDescent="0.25">
      <c r="B49" s="28"/>
      <c r="C49" s="77"/>
      <c r="F49" t="str">
        <f t="shared" si="0"/>
        <v>250100</v>
      </c>
      <c r="G49" s="187"/>
      <c r="H49" s="188"/>
      <c r="I49" s="188">
        <v>250</v>
      </c>
      <c r="J49" s="188">
        <v>100</v>
      </c>
      <c r="K49" s="188">
        <v>464</v>
      </c>
      <c r="L49" s="186"/>
      <c r="M49" s="189"/>
      <c r="N49" s="189"/>
      <c r="U49" s="188"/>
      <c r="V49" s="188"/>
      <c r="W49" s="188"/>
      <c r="X49" s="188"/>
      <c r="Y49" s="186"/>
      <c r="Z49" s="189"/>
    </row>
    <row r="50" spans="2:26" ht="13.5" hidden="1" thickBot="1" x14ac:dyDescent="0.25">
      <c r="B50" s="28"/>
      <c r="C50" s="77"/>
      <c r="F50" t="str">
        <f t="shared" si="0"/>
        <v>250120</v>
      </c>
      <c r="G50" s="187"/>
      <c r="H50" s="188"/>
      <c r="I50" s="188">
        <v>250</v>
      </c>
      <c r="J50" s="188">
        <v>120</v>
      </c>
      <c r="K50" s="188">
        <v>504</v>
      </c>
      <c r="L50" s="186"/>
      <c r="M50" s="189"/>
      <c r="N50" s="189"/>
      <c r="U50" s="188"/>
      <c r="V50" s="188"/>
      <c r="W50" s="188"/>
      <c r="X50" s="188"/>
      <c r="Y50" s="186"/>
      <c r="Z50" s="189"/>
    </row>
    <row r="51" spans="2:26" ht="13.5" hidden="1" thickBot="1" x14ac:dyDescent="0.25">
      <c r="B51" s="28"/>
      <c r="C51" s="77"/>
      <c r="F51" t="str">
        <f t="shared" si="0"/>
        <v>250140</v>
      </c>
      <c r="G51" s="187"/>
      <c r="H51" s="188"/>
      <c r="I51" s="188">
        <v>250</v>
      </c>
      <c r="J51" s="188">
        <v>140</v>
      </c>
      <c r="K51" s="188">
        <v>542</v>
      </c>
      <c r="L51" s="186"/>
      <c r="M51" s="189"/>
      <c r="N51" s="189"/>
      <c r="U51" s="188"/>
      <c r="V51" s="188"/>
      <c r="W51" s="188"/>
      <c r="X51" s="188"/>
      <c r="Y51" s="186"/>
      <c r="Z51" s="189"/>
    </row>
    <row r="52" spans="2:26" ht="13.5" hidden="1" thickBot="1" x14ac:dyDescent="0.25">
      <c r="B52" s="28"/>
      <c r="C52" s="77"/>
      <c r="F52" t="str">
        <f t="shared" si="0"/>
        <v>31520</v>
      </c>
      <c r="G52" s="190"/>
      <c r="H52" s="191"/>
      <c r="I52" s="191">
        <v>315</v>
      </c>
      <c r="J52" s="191">
        <v>20</v>
      </c>
      <c r="K52" s="191">
        <v>364</v>
      </c>
      <c r="L52" s="186"/>
      <c r="M52" s="192"/>
      <c r="N52" s="192"/>
      <c r="U52" s="188"/>
      <c r="V52" s="188"/>
      <c r="W52" s="188"/>
      <c r="X52" s="188"/>
      <c r="Y52" s="186"/>
      <c r="Z52" s="189"/>
    </row>
    <row r="53" spans="2:26" ht="13.5" hidden="1" thickBot="1" x14ac:dyDescent="0.25">
      <c r="B53" s="28"/>
      <c r="C53" s="77"/>
      <c r="F53" t="str">
        <f t="shared" si="0"/>
        <v>31530</v>
      </c>
      <c r="G53" s="184"/>
      <c r="H53" s="185"/>
      <c r="I53" s="185">
        <v>315</v>
      </c>
      <c r="J53" s="185">
        <v>30</v>
      </c>
      <c r="K53" s="185">
        <v>385</v>
      </c>
      <c r="L53" s="186"/>
      <c r="M53" s="193"/>
      <c r="N53" s="193"/>
      <c r="U53" s="188"/>
      <c r="V53" s="188"/>
      <c r="W53" s="188"/>
      <c r="X53" s="188"/>
      <c r="Y53" s="186"/>
      <c r="Z53" s="189"/>
    </row>
    <row r="54" spans="2:26" ht="13.5" hidden="1" thickBot="1" x14ac:dyDescent="0.25">
      <c r="B54" s="28"/>
      <c r="C54" s="77"/>
      <c r="F54" t="str">
        <f t="shared" si="0"/>
        <v>31540</v>
      </c>
      <c r="G54" s="187"/>
      <c r="H54" s="188"/>
      <c r="I54" s="188">
        <v>315</v>
      </c>
      <c r="J54" s="188">
        <v>40</v>
      </c>
      <c r="K54" s="188">
        <v>411</v>
      </c>
      <c r="L54" s="186"/>
      <c r="M54" s="189"/>
      <c r="N54" s="189"/>
      <c r="U54" s="188"/>
      <c r="V54" s="188"/>
      <c r="W54" s="188"/>
      <c r="X54" s="188"/>
      <c r="Y54" s="186"/>
      <c r="Z54" s="189"/>
    </row>
    <row r="55" spans="2:26" ht="13.5" hidden="1" thickBot="1" x14ac:dyDescent="0.25">
      <c r="B55" s="28"/>
      <c r="C55" s="77"/>
      <c r="F55" t="str">
        <f t="shared" si="0"/>
        <v>31550</v>
      </c>
      <c r="G55" s="187"/>
      <c r="H55" s="188"/>
      <c r="I55" s="188">
        <v>315</v>
      </c>
      <c r="J55" s="188">
        <v>50</v>
      </c>
      <c r="K55" s="188">
        <v>424</v>
      </c>
      <c r="L55" s="186"/>
      <c r="M55" s="189"/>
      <c r="N55" s="189"/>
      <c r="U55" s="188"/>
      <c r="V55" s="188"/>
      <c r="W55" s="188"/>
      <c r="X55" s="188"/>
      <c r="Y55" s="186"/>
      <c r="Z55" s="189"/>
    </row>
    <row r="56" spans="2:26" ht="13.5" hidden="1" thickBot="1" x14ac:dyDescent="0.25">
      <c r="B56" s="28"/>
      <c r="C56" s="77"/>
      <c r="F56" t="str">
        <f t="shared" si="0"/>
        <v>31560</v>
      </c>
      <c r="G56" s="187"/>
      <c r="H56" s="188"/>
      <c r="I56" s="188">
        <v>315</v>
      </c>
      <c r="J56" s="188">
        <v>60</v>
      </c>
      <c r="K56" s="188">
        <v>464</v>
      </c>
      <c r="L56" s="186"/>
      <c r="M56" s="189"/>
      <c r="N56" s="189"/>
      <c r="U56" s="188"/>
      <c r="V56" s="188"/>
      <c r="W56" s="188"/>
      <c r="X56" s="188"/>
      <c r="Y56" s="186"/>
      <c r="Z56" s="189"/>
    </row>
    <row r="57" spans="2:26" ht="13.5" hidden="1" thickBot="1" x14ac:dyDescent="0.25">
      <c r="B57" s="28"/>
      <c r="C57" s="77"/>
      <c r="F57" t="str">
        <f t="shared" si="0"/>
        <v>31580</v>
      </c>
      <c r="G57" s="187"/>
      <c r="H57" s="188"/>
      <c r="I57" s="188">
        <v>315</v>
      </c>
      <c r="J57" s="188">
        <v>80</v>
      </c>
      <c r="K57" s="188">
        <v>491</v>
      </c>
      <c r="L57" s="186"/>
      <c r="M57" s="189"/>
      <c r="N57" s="189"/>
      <c r="U57" s="188"/>
      <c r="V57" s="188"/>
      <c r="W57" s="188"/>
      <c r="X57" s="188"/>
      <c r="Y57" s="186"/>
      <c r="Z57" s="189"/>
    </row>
    <row r="58" spans="2:26" ht="13.5" hidden="1" thickBot="1" x14ac:dyDescent="0.25">
      <c r="B58" s="28"/>
      <c r="C58" s="77"/>
      <c r="F58" t="str">
        <f t="shared" si="0"/>
        <v>315100</v>
      </c>
      <c r="G58" s="187"/>
      <c r="H58" s="188"/>
      <c r="I58" s="188">
        <v>315</v>
      </c>
      <c r="J58" s="188">
        <v>100</v>
      </c>
      <c r="K58" s="188">
        <v>527</v>
      </c>
      <c r="L58" s="186"/>
      <c r="M58" s="189"/>
      <c r="N58" s="189"/>
      <c r="U58" s="188"/>
      <c r="V58" s="188"/>
      <c r="W58" s="188"/>
      <c r="X58" s="188"/>
      <c r="Y58" s="186"/>
      <c r="Z58" s="189"/>
    </row>
    <row r="59" spans="2:26" ht="13.5" hidden="1" thickBot="1" x14ac:dyDescent="0.25">
      <c r="B59" s="28"/>
      <c r="C59" s="77"/>
      <c r="F59" t="str">
        <f t="shared" si="0"/>
        <v>315120</v>
      </c>
      <c r="G59" s="187"/>
      <c r="H59" s="188"/>
      <c r="I59" s="188">
        <v>315</v>
      </c>
      <c r="J59" s="188">
        <v>120</v>
      </c>
      <c r="K59" s="188">
        <v>567</v>
      </c>
      <c r="L59" s="186"/>
      <c r="M59" s="189"/>
      <c r="N59" s="189"/>
      <c r="U59" s="188"/>
      <c r="V59" s="188"/>
      <c r="W59" s="188"/>
      <c r="X59" s="188"/>
      <c r="Y59" s="186"/>
      <c r="Z59" s="189"/>
    </row>
    <row r="60" spans="2:26" ht="13.5" hidden="1" thickBot="1" x14ac:dyDescent="0.25">
      <c r="B60" s="28"/>
      <c r="C60" s="77"/>
      <c r="F60" t="str">
        <f t="shared" si="0"/>
        <v>315140</v>
      </c>
      <c r="G60" s="187"/>
      <c r="H60" s="188"/>
      <c r="I60" s="188">
        <v>315</v>
      </c>
      <c r="J60" s="188">
        <v>140</v>
      </c>
      <c r="K60" s="188">
        <v>607</v>
      </c>
      <c r="L60" s="186"/>
      <c r="M60" s="189"/>
      <c r="N60" s="189"/>
      <c r="U60" s="188"/>
      <c r="V60" s="188"/>
      <c r="W60" s="188"/>
      <c r="X60" s="188"/>
      <c r="Y60" s="186"/>
      <c r="Z60" s="189"/>
    </row>
    <row r="61" spans="2:26" ht="13.5" hidden="1" thickBot="1" x14ac:dyDescent="0.25">
      <c r="B61" s="28"/>
      <c r="C61" s="77"/>
      <c r="F61" t="str">
        <f t="shared" si="0"/>
        <v>40020</v>
      </c>
      <c r="G61" s="187"/>
      <c r="H61" s="188"/>
      <c r="I61" s="188">
        <v>400</v>
      </c>
      <c r="J61" s="188">
        <v>20</v>
      </c>
      <c r="K61" s="188">
        <v>451</v>
      </c>
      <c r="L61" s="186"/>
      <c r="M61" s="189"/>
      <c r="N61" s="189"/>
      <c r="U61" s="188"/>
      <c r="V61" s="188"/>
      <c r="W61" s="188"/>
      <c r="X61" s="188"/>
      <c r="Y61" s="186"/>
      <c r="Z61" s="189"/>
    </row>
    <row r="62" spans="2:26" ht="13.5" hidden="1" thickBot="1" x14ac:dyDescent="0.25">
      <c r="B62" s="28"/>
      <c r="C62" s="77"/>
      <c r="F62" t="str">
        <f t="shared" si="0"/>
        <v>40030</v>
      </c>
      <c r="G62" s="187"/>
      <c r="H62" s="188"/>
      <c r="I62" s="188">
        <v>400</v>
      </c>
      <c r="J62" s="188">
        <v>30</v>
      </c>
      <c r="K62" s="188">
        <v>470</v>
      </c>
      <c r="L62" s="186"/>
      <c r="M62" s="189"/>
      <c r="N62" s="189"/>
      <c r="U62" s="188"/>
      <c r="V62" s="188"/>
      <c r="W62" s="188"/>
      <c r="X62" s="188"/>
      <c r="Y62" s="186"/>
      <c r="Z62" s="189"/>
    </row>
    <row r="63" spans="2:26" ht="13.5" hidden="1" thickBot="1" x14ac:dyDescent="0.25">
      <c r="B63" s="28"/>
      <c r="C63" s="77"/>
      <c r="F63" t="str">
        <f t="shared" si="0"/>
        <v>40040</v>
      </c>
      <c r="G63" s="187"/>
      <c r="H63" s="188"/>
      <c r="I63" s="188">
        <v>400</v>
      </c>
      <c r="J63" s="188">
        <v>40</v>
      </c>
      <c r="K63" s="188">
        <v>491</v>
      </c>
      <c r="L63" s="186"/>
      <c r="M63" s="189"/>
      <c r="N63" s="189"/>
      <c r="U63" s="188"/>
      <c r="V63" s="188"/>
      <c r="W63" s="188"/>
      <c r="X63" s="188"/>
      <c r="Y63" s="186"/>
      <c r="Z63" s="189"/>
    </row>
    <row r="64" spans="2:26" ht="13.5" hidden="1" thickBot="1" x14ac:dyDescent="0.25">
      <c r="B64" s="28"/>
      <c r="C64" s="77"/>
      <c r="F64" t="str">
        <f t="shared" si="0"/>
        <v>40050</v>
      </c>
      <c r="G64" s="187"/>
      <c r="H64" s="188"/>
      <c r="I64" s="188">
        <v>400</v>
      </c>
      <c r="J64" s="188">
        <v>50</v>
      </c>
      <c r="K64" s="188">
        <v>512</v>
      </c>
      <c r="L64" s="186"/>
      <c r="M64" s="189"/>
      <c r="N64" s="189"/>
      <c r="U64" s="188"/>
      <c r="V64" s="188"/>
      <c r="W64" s="188"/>
      <c r="X64" s="188"/>
      <c r="Y64" s="186"/>
      <c r="Z64" s="189"/>
    </row>
    <row r="65" spans="2:26" ht="13.5" hidden="1" thickBot="1" x14ac:dyDescent="0.25">
      <c r="B65" s="28"/>
      <c r="C65" s="77"/>
      <c r="F65" t="str">
        <f t="shared" si="0"/>
        <v>40060</v>
      </c>
      <c r="G65" s="187"/>
      <c r="H65" s="188"/>
      <c r="I65" s="188">
        <v>400</v>
      </c>
      <c r="J65" s="188">
        <v>60</v>
      </c>
      <c r="K65" s="188">
        <v>542</v>
      </c>
      <c r="L65" s="186"/>
      <c r="M65" s="189"/>
      <c r="N65" s="189"/>
      <c r="U65" s="188"/>
      <c r="V65" s="188"/>
      <c r="W65" s="188"/>
      <c r="X65" s="188"/>
      <c r="Y65" s="186"/>
      <c r="Z65" s="189"/>
    </row>
    <row r="66" spans="2:26" ht="13.5" hidden="1" thickBot="1" x14ac:dyDescent="0.25">
      <c r="B66" s="28"/>
      <c r="C66" s="77"/>
      <c r="F66" t="str">
        <f t="shared" si="0"/>
        <v>40080</v>
      </c>
      <c r="G66" s="187"/>
      <c r="H66" s="188"/>
      <c r="I66" s="188">
        <v>400</v>
      </c>
      <c r="J66" s="188">
        <v>80</v>
      </c>
      <c r="K66" s="188">
        <v>572</v>
      </c>
      <c r="L66" s="186"/>
      <c r="M66" s="189"/>
      <c r="N66" s="189"/>
      <c r="U66" s="188"/>
      <c r="V66" s="188"/>
      <c r="W66" s="188"/>
      <c r="X66" s="188"/>
      <c r="Y66" s="186"/>
      <c r="Z66" s="189"/>
    </row>
    <row r="67" spans="2:26" ht="13.5" hidden="1" thickBot="1" x14ac:dyDescent="0.25">
      <c r="B67" s="28"/>
      <c r="C67" s="77"/>
      <c r="F67" t="str">
        <f t="shared" ref="F67:F118" si="1">CONCATENATE(I67,J67)</f>
        <v>400100</v>
      </c>
      <c r="G67" s="187"/>
      <c r="H67" s="188"/>
      <c r="I67" s="188">
        <v>400</v>
      </c>
      <c r="J67" s="188">
        <v>100</v>
      </c>
      <c r="K67" s="188">
        <v>612</v>
      </c>
      <c r="L67" s="186"/>
      <c r="M67" s="189"/>
      <c r="N67" s="189"/>
      <c r="U67" s="188"/>
      <c r="V67" s="188"/>
      <c r="W67" s="188"/>
      <c r="X67" s="188"/>
      <c r="Y67" s="186"/>
      <c r="Z67" s="189"/>
    </row>
    <row r="68" spans="2:26" ht="13.5" hidden="1" thickBot="1" x14ac:dyDescent="0.25">
      <c r="B68" s="28"/>
      <c r="C68" s="77"/>
      <c r="F68" t="str">
        <f t="shared" si="1"/>
        <v>400120</v>
      </c>
      <c r="G68" s="187"/>
      <c r="H68" s="188"/>
      <c r="I68" s="188">
        <v>400</v>
      </c>
      <c r="J68" s="188">
        <v>120</v>
      </c>
      <c r="K68" s="188">
        <v>652</v>
      </c>
      <c r="L68" s="186"/>
      <c r="M68" s="189"/>
      <c r="N68" s="189"/>
      <c r="U68" s="188"/>
      <c r="V68" s="188"/>
      <c r="W68" s="188"/>
      <c r="X68" s="188"/>
      <c r="Y68" s="186"/>
      <c r="Z68" s="189"/>
    </row>
    <row r="69" spans="2:26" ht="13.5" hidden="1" thickBot="1" x14ac:dyDescent="0.25">
      <c r="B69" s="28"/>
      <c r="C69" s="77"/>
      <c r="F69" t="str">
        <f t="shared" si="1"/>
        <v>400140</v>
      </c>
      <c r="G69" s="187"/>
      <c r="H69" s="188"/>
      <c r="I69" s="188">
        <v>400</v>
      </c>
      <c r="J69" s="188">
        <v>140</v>
      </c>
      <c r="K69" s="188">
        <v>692</v>
      </c>
      <c r="L69" s="186"/>
      <c r="M69" s="189"/>
      <c r="N69" s="189"/>
      <c r="U69" s="188"/>
      <c r="V69" s="188"/>
      <c r="W69" s="188"/>
      <c r="X69" s="188"/>
      <c r="Y69" s="186"/>
      <c r="Z69" s="189"/>
    </row>
    <row r="70" spans="2:26" ht="13.5" hidden="1" thickBot="1" x14ac:dyDescent="0.25">
      <c r="B70" s="28"/>
      <c r="C70" s="77"/>
      <c r="F70" t="str">
        <f t="shared" si="1"/>
        <v>50020</v>
      </c>
      <c r="G70" s="187"/>
      <c r="H70" s="188"/>
      <c r="I70" s="188">
        <v>500</v>
      </c>
      <c r="J70" s="188">
        <v>20</v>
      </c>
      <c r="K70" s="188">
        <v>567</v>
      </c>
      <c r="L70" s="186"/>
      <c r="M70" s="189"/>
      <c r="N70" s="189"/>
      <c r="U70" s="188"/>
      <c r="V70" s="188"/>
      <c r="W70" s="188"/>
      <c r="X70" s="188"/>
      <c r="Y70" s="186"/>
      <c r="Z70" s="189"/>
    </row>
    <row r="71" spans="2:26" ht="13.5" hidden="1" thickBot="1" x14ac:dyDescent="0.25">
      <c r="B71" s="28"/>
      <c r="C71" s="77"/>
      <c r="F71" t="str">
        <f t="shared" si="1"/>
        <v>50030</v>
      </c>
      <c r="G71" s="187"/>
      <c r="H71" s="188"/>
      <c r="I71" s="188">
        <v>500</v>
      </c>
      <c r="J71" s="188">
        <v>30</v>
      </c>
      <c r="K71" s="188">
        <v>572</v>
      </c>
      <c r="L71" s="186"/>
      <c r="M71" s="189"/>
      <c r="N71" s="189"/>
      <c r="U71" s="188"/>
      <c r="V71" s="188"/>
      <c r="W71" s="188"/>
      <c r="X71" s="188"/>
      <c r="Y71" s="186"/>
      <c r="Z71" s="189"/>
    </row>
    <row r="72" spans="2:26" ht="13.5" hidden="1" thickBot="1" x14ac:dyDescent="0.25">
      <c r="B72" s="28"/>
      <c r="C72" s="77"/>
      <c r="F72" t="str">
        <f t="shared" si="1"/>
        <v>50040</v>
      </c>
      <c r="G72" s="187"/>
      <c r="H72" s="188"/>
      <c r="I72" s="188">
        <v>500</v>
      </c>
      <c r="J72" s="188">
        <v>40</v>
      </c>
      <c r="K72" s="188">
        <v>592</v>
      </c>
      <c r="L72" s="186"/>
      <c r="M72" s="189"/>
      <c r="N72" s="189"/>
      <c r="U72" s="188"/>
      <c r="V72" s="188"/>
      <c r="W72" s="188"/>
      <c r="X72" s="188"/>
      <c r="Y72" s="186"/>
      <c r="Z72" s="189"/>
    </row>
    <row r="73" spans="2:26" ht="13.5" hidden="1" thickBot="1" x14ac:dyDescent="0.25">
      <c r="B73" s="28"/>
      <c r="C73" s="77"/>
      <c r="F73" t="str">
        <f t="shared" si="1"/>
        <v>50050</v>
      </c>
      <c r="G73" s="187"/>
      <c r="H73" s="188"/>
      <c r="I73" s="188">
        <v>500</v>
      </c>
      <c r="J73" s="188">
        <v>50</v>
      </c>
      <c r="K73" s="188">
        <v>612</v>
      </c>
      <c r="L73" s="186"/>
      <c r="M73" s="189"/>
      <c r="N73" s="189"/>
      <c r="U73" s="188"/>
      <c r="V73" s="188"/>
      <c r="W73" s="188"/>
      <c r="X73" s="188"/>
      <c r="Y73" s="186"/>
      <c r="Z73" s="189"/>
    </row>
    <row r="74" spans="2:26" ht="13.5" hidden="1" thickBot="1" x14ac:dyDescent="0.25">
      <c r="B74" s="28"/>
      <c r="C74" s="77"/>
      <c r="F74" t="str">
        <f t="shared" si="1"/>
        <v>50060</v>
      </c>
      <c r="G74" s="187"/>
      <c r="H74" s="188"/>
      <c r="I74" s="188">
        <v>500</v>
      </c>
      <c r="J74" s="188">
        <v>60</v>
      </c>
      <c r="K74" s="188">
        <v>642</v>
      </c>
      <c r="L74" s="186"/>
      <c r="M74" s="189"/>
      <c r="N74" s="189"/>
      <c r="U74" s="188"/>
      <c r="V74" s="188"/>
      <c r="W74" s="188"/>
      <c r="X74" s="188"/>
      <c r="Y74" s="186"/>
      <c r="Z74" s="189"/>
    </row>
    <row r="75" spans="2:26" ht="13.5" hidden="1" thickBot="1" x14ac:dyDescent="0.25">
      <c r="B75" s="28"/>
      <c r="C75" s="77"/>
      <c r="F75" t="str">
        <f t="shared" si="1"/>
        <v>50080</v>
      </c>
      <c r="G75" s="187"/>
      <c r="H75" s="188"/>
      <c r="I75" s="188">
        <v>500</v>
      </c>
      <c r="J75" s="188">
        <v>80</v>
      </c>
      <c r="K75" s="188">
        <v>672</v>
      </c>
      <c r="L75" s="186"/>
      <c r="M75" s="189"/>
      <c r="N75" s="189"/>
      <c r="U75" s="188"/>
      <c r="V75" s="188"/>
      <c r="W75" s="188"/>
      <c r="X75" s="188"/>
      <c r="Y75" s="186"/>
      <c r="Z75" s="189"/>
    </row>
    <row r="76" spans="2:26" ht="13.5" hidden="1" thickBot="1" x14ac:dyDescent="0.25">
      <c r="B76" s="28"/>
      <c r="C76" s="77"/>
      <c r="F76" t="str">
        <f t="shared" si="1"/>
        <v>500100</v>
      </c>
      <c r="G76" s="187"/>
      <c r="H76" s="188"/>
      <c r="I76" s="188">
        <v>500</v>
      </c>
      <c r="J76" s="188">
        <v>100</v>
      </c>
      <c r="K76" s="188">
        <v>712</v>
      </c>
      <c r="L76" s="186"/>
      <c r="M76" s="189"/>
      <c r="N76" s="189"/>
      <c r="U76" s="188"/>
      <c r="V76" s="188"/>
      <c r="W76" s="188"/>
      <c r="X76" s="188"/>
      <c r="Y76" s="186"/>
      <c r="Z76" s="189"/>
    </row>
    <row r="77" spans="2:26" ht="13.5" hidden="1" thickBot="1" x14ac:dyDescent="0.25">
      <c r="B77" s="28"/>
      <c r="C77" s="77"/>
      <c r="F77" t="str">
        <f t="shared" si="1"/>
        <v>500120</v>
      </c>
      <c r="G77" s="187"/>
      <c r="H77" s="188"/>
      <c r="I77" s="188">
        <v>500</v>
      </c>
      <c r="J77" s="188">
        <v>120</v>
      </c>
      <c r="K77" s="188">
        <v>752</v>
      </c>
      <c r="L77" s="186"/>
      <c r="M77" s="189"/>
      <c r="N77" s="189"/>
      <c r="U77" s="188"/>
      <c r="V77" s="188"/>
      <c r="W77" s="188"/>
      <c r="X77" s="188"/>
      <c r="Y77" s="186"/>
      <c r="Z77" s="189"/>
    </row>
    <row r="78" spans="2:26" ht="13.5" hidden="1" thickBot="1" x14ac:dyDescent="0.25">
      <c r="B78" s="28"/>
      <c r="C78" s="77"/>
      <c r="F78" t="str">
        <f t="shared" si="1"/>
        <v>500140</v>
      </c>
      <c r="G78" s="187"/>
      <c r="H78" s="188"/>
      <c r="I78" s="188">
        <v>500</v>
      </c>
      <c r="J78" s="188">
        <v>140</v>
      </c>
      <c r="K78" s="188">
        <v>792</v>
      </c>
      <c r="L78" s="186"/>
      <c r="M78" s="189"/>
      <c r="N78" s="189"/>
      <c r="U78" s="188"/>
      <c r="V78" s="188"/>
      <c r="W78" s="188"/>
      <c r="X78" s="188"/>
      <c r="Y78" s="186"/>
      <c r="Z78" s="189"/>
    </row>
    <row r="79" spans="2:26" ht="13.5" hidden="1" thickBot="1" x14ac:dyDescent="0.25">
      <c r="B79" s="28"/>
      <c r="C79" s="77"/>
      <c r="F79" t="str">
        <f t="shared" si="1"/>
        <v>63020</v>
      </c>
      <c r="G79" s="187"/>
      <c r="H79" s="188"/>
      <c r="I79" s="188">
        <v>630</v>
      </c>
      <c r="J79" s="188">
        <v>20</v>
      </c>
      <c r="K79" s="188">
        <v>692</v>
      </c>
      <c r="L79" s="186"/>
      <c r="M79" s="189"/>
      <c r="N79" s="189"/>
      <c r="U79" s="188"/>
      <c r="V79" s="188"/>
      <c r="W79" s="188"/>
      <c r="X79" s="188"/>
      <c r="Y79" s="186"/>
      <c r="Z79" s="189"/>
    </row>
    <row r="80" spans="2:26" ht="13.5" hidden="1" thickBot="1" x14ac:dyDescent="0.25">
      <c r="B80" s="28"/>
      <c r="C80" s="77"/>
      <c r="F80" t="str">
        <f t="shared" si="1"/>
        <v>63030</v>
      </c>
      <c r="G80" s="187"/>
      <c r="H80" s="188"/>
      <c r="I80" s="188">
        <v>630</v>
      </c>
      <c r="J80" s="188">
        <v>30</v>
      </c>
      <c r="K80" s="188">
        <v>702</v>
      </c>
      <c r="L80" s="186"/>
      <c r="M80" s="189"/>
      <c r="N80" s="189"/>
      <c r="U80" s="188"/>
      <c r="V80" s="188"/>
      <c r="W80" s="188"/>
      <c r="X80" s="188"/>
      <c r="Y80" s="186"/>
      <c r="Z80" s="189"/>
    </row>
    <row r="81" spans="2:26" ht="13.5" hidden="1" thickBot="1" x14ac:dyDescent="0.25">
      <c r="B81" s="28"/>
      <c r="C81" s="77"/>
      <c r="F81" t="str">
        <f t="shared" si="1"/>
        <v>63040</v>
      </c>
      <c r="G81" s="187"/>
      <c r="H81" s="188"/>
      <c r="I81" s="188">
        <v>630</v>
      </c>
      <c r="J81" s="188">
        <v>40</v>
      </c>
      <c r="K81" s="188">
        <v>722</v>
      </c>
      <c r="L81" s="186"/>
      <c r="M81" s="189"/>
      <c r="N81" s="189"/>
      <c r="U81" s="188"/>
      <c r="V81" s="188"/>
      <c r="W81" s="188"/>
      <c r="X81" s="188"/>
      <c r="Y81" s="186"/>
      <c r="Z81" s="189"/>
    </row>
    <row r="82" spans="2:26" ht="13.5" hidden="1" thickBot="1" x14ac:dyDescent="0.25">
      <c r="B82" s="28"/>
      <c r="C82" s="77"/>
      <c r="F82" t="str">
        <f t="shared" si="1"/>
        <v>63050</v>
      </c>
      <c r="G82" s="187"/>
      <c r="H82" s="188"/>
      <c r="I82" s="188">
        <v>630</v>
      </c>
      <c r="J82" s="188">
        <v>50</v>
      </c>
      <c r="K82" s="188">
        <v>742</v>
      </c>
      <c r="L82" s="186"/>
      <c r="M82" s="189"/>
      <c r="N82" s="189"/>
      <c r="U82" s="188"/>
      <c r="V82" s="188"/>
      <c r="W82" s="188"/>
      <c r="X82" s="188"/>
      <c r="Y82" s="186"/>
      <c r="Z82" s="189"/>
    </row>
    <row r="83" spans="2:26" ht="13.5" hidden="1" thickBot="1" x14ac:dyDescent="0.25">
      <c r="B83" s="28"/>
      <c r="C83" s="77"/>
      <c r="F83" t="str">
        <f t="shared" si="1"/>
        <v>63060</v>
      </c>
      <c r="G83" s="187"/>
      <c r="H83" s="188"/>
      <c r="I83" s="188">
        <v>630</v>
      </c>
      <c r="J83" s="188">
        <v>60</v>
      </c>
      <c r="K83" s="188">
        <v>768</v>
      </c>
      <c r="L83" s="186"/>
      <c r="M83" s="189"/>
      <c r="N83" s="189"/>
      <c r="U83" s="188"/>
      <c r="V83" s="188"/>
      <c r="W83" s="188"/>
      <c r="X83" s="188"/>
      <c r="Y83" s="186"/>
      <c r="Z83" s="189"/>
    </row>
    <row r="84" spans="2:26" ht="13.5" hidden="1" thickBot="1" x14ac:dyDescent="0.25">
      <c r="B84" s="28"/>
      <c r="C84" s="77"/>
      <c r="F84" t="str">
        <f t="shared" si="1"/>
        <v>63080</v>
      </c>
      <c r="G84" s="187"/>
      <c r="H84" s="188"/>
      <c r="I84" s="188">
        <v>630</v>
      </c>
      <c r="J84" s="188">
        <v>80</v>
      </c>
      <c r="K84" s="188">
        <v>802</v>
      </c>
      <c r="L84" s="186"/>
      <c r="M84" s="189"/>
      <c r="N84" s="189"/>
      <c r="U84" s="188"/>
      <c r="V84" s="188"/>
      <c r="W84" s="188"/>
      <c r="X84" s="188"/>
      <c r="Y84" s="186"/>
      <c r="Z84" s="189"/>
    </row>
    <row r="85" spans="2:26" ht="13.5" hidden="1" thickBot="1" x14ac:dyDescent="0.25">
      <c r="B85" s="28"/>
      <c r="C85" s="77"/>
      <c r="F85" t="str">
        <f t="shared" si="1"/>
        <v>630100</v>
      </c>
      <c r="G85" s="187"/>
      <c r="H85" s="188"/>
      <c r="I85" s="188">
        <v>630</v>
      </c>
      <c r="J85" s="188">
        <v>100</v>
      </c>
      <c r="K85" s="188">
        <v>842</v>
      </c>
      <c r="L85" s="186"/>
      <c r="M85" s="189"/>
      <c r="N85" s="189"/>
      <c r="U85" s="188"/>
      <c r="V85" s="188"/>
      <c r="W85" s="188"/>
      <c r="X85" s="188"/>
      <c r="Y85" s="186"/>
      <c r="Z85" s="189"/>
    </row>
    <row r="86" spans="2:26" ht="13.5" hidden="1" thickBot="1" x14ac:dyDescent="0.25">
      <c r="B86" s="28"/>
      <c r="C86" s="77"/>
      <c r="F86" t="str">
        <f t="shared" si="1"/>
        <v>630120</v>
      </c>
      <c r="G86" s="187"/>
      <c r="H86" s="188"/>
      <c r="I86" s="188">
        <v>630</v>
      </c>
      <c r="J86" s="188">
        <v>120</v>
      </c>
      <c r="K86" s="188">
        <v>882</v>
      </c>
      <c r="L86" s="186"/>
      <c r="M86" s="189"/>
      <c r="N86" s="189"/>
      <c r="U86" s="188"/>
      <c r="V86" s="188"/>
      <c r="W86" s="188"/>
      <c r="X86" s="188"/>
      <c r="Y86" s="186"/>
      <c r="Z86" s="189"/>
    </row>
    <row r="87" spans="2:26" ht="13.5" hidden="1" thickBot="1" x14ac:dyDescent="0.25">
      <c r="B87" s="28"/>
      <c r="C87" s="77"/>
      <c r="F87" t="str">
        <f t="shared" si="1"/>
        <v>630140</v>
      </c>
      <c r="G87" s="190"/>
      <c r="H87" s="191"/>
      <c r="I87" s="191">
        <v>630</v>
      </c>
      <c r="J87" s="191">
        <v>140</v>
      </c>
      <c r="K87" s="191">
        <v>922</v>
      </c>
      <c r="L87" s="186"/>
      <c r="M87" s="192"/>
      <c r="N87" s="192"/>
      <c r="U87" s="188"/>
      <c r="V87" s="188"/>
      <c r="W87" s="188"/>
      <c r="X87" s="188"/>
      <c r="Y87" s="186"/>
      <c r="Z87" s="189"/>
    </row>
    <row r="88" spans="2:26" ht="13.5" hidden="1" thickBot="1" x14ac:dyDescent="0.25">
      <c r="B88" s="28"/>
      <c r="C88" s="77"/>
      <c r="F88" t="str">
        <f t="shared" si="1"/>
        <v>630160</v>
      </c>
      <c r="G88" s="184"/>
      <c r="H88" s="185"/>
      <c r="I88" s="185">
        <v>630</v>
      </c>
      <c r="J88" s="185">
        <v>160</v>
      </c>
      <c r="K88" s="185">
        <v>962</v>
      </c>
      <c r="L88" s="186"/>
      <c r="M88" s="193"/>
      <c r="N88" s="193"/>
      <c r="U88" s="188"/>
      <c r="V88" s="188"/>
      <c r="W88" s="188"/>
      <c r="X88" s="188"/>
      <c r="Y88" s="186"/>
      <c r="Z88" s="189"/>
    </row>
    <row r="89" spans="2:26" ht="13.5" hidden="1" thickBot="1" x14ac:dyDescent="0.25">
      <c r="B89" s="28"/>
      <c r="C89" s="77"/>
      <c r="F89" t="str">
        <f t="shared" si="1"/>
        <v>80020</v>
      </c>
      <c r="G89" s="187"/>
      <c r="H89" s="188"/>
      <c r="I89" s="188">
        <v>800</v>
      </c>
      <c r="J89" s="188">
        <v>20</v>
      </c>
      <c r="K89" s="188">
        <v>852</v>
      </c>
      <c r="L89" s="186"/>
      <c r="M89" s="189"/>
      <c r="N89" s="189"/>
      <c r="U89" s="188"/>
      <c r="V89" s="188"/>
      <c r="W89" s="188"/>
      <c r="X89" s="188"/>
      <c r="Y89" s="186"/>
      <c r="Z89" s="189"/>
    </row>
    <row r="90" spans="2:26" ht="13.5" hidden="1" thickBot="1" x14ac:dyDescent="0.25">
      <c r="B90" s="28"/>
      <c r="C90" s="77"/>
      <c r="F90" t="str">
        <f t="shared" si="1"/>
        <v>80030</v>
      </c>
      <c r="G90" s="187"/>
      <c r="H90" s="188"/>
      <c r="I90" s="188">
        <v>800</v>
      </c>
      <c r="J90" s="188">
        <v>30</v>
      </c>
      <c r="K90" s="188">
        <v>872</v>
      </c>
      <c r="L90" s="186"/>
      <c r="M90" s="189"/>
      <c r="N90" s="189"/>
      <c r="U90" s="188"/>
      <c r="V90" s="188"/>
      <c r="W90" s="188"/>
      <c r="X90" s="188"/>
      <c r="Y90" s="186"/>
      <c r="Z90" s="189"/>
    </row>
    <row r="91" spans="2:26" ht="13.5" hidden="1" thickBot="1" x14ac:dyDescent="0.25">
      <c r="B91" s="28"/>
      <c r="C91" s="77"/>
      <c r="F91" t="str">
        <f t="shared" si="1"/>
        <v>80040</v>
      </c>
      <c r="G91" s="187"/>
      <c r="H91" s="188"/>
      <c r="I91" s="188">
        <v>800</v>
      </c>
      <c r="J91" s="188">
        <v>40</v>
      </c>
      <c r="K91" s="188">
        <v>892</v>
      </c>
      <c r="L91" s="186"/>
      <c r="M91" s="189"/>
      <c r="N91" s="189"/>
      <c r="U91" s="188"/>
      <c r="V91" s="188"/>
      <c r="W91" s="188"/>
      <c r="X91" s="188"/>
      <c r="Y91" s="186"/>
      <c r="Z91" s="189"/>
    </row>
    <row r="92" spans="2:26" ht="13.5" hidden="1" thickBot="1" x14ac:dyDescent="0.25">
      <c r="B92" s="28"/>
      <c r="C92" s="77"/>
      <c r="F92" t="str">
        <f t="shared" si="1"/>
        <v>80050</v>
      </c>
      <c r="G92" s="187"/>
      <c r="H92" s="188"/>
      <c r="I92" s="188">
        <v>800</v>
      </c>
      <c r="J92" s="188">
        <v>50</v>
      </c>
      <c r="K92" s="188">
        <v>912</v>
      </c>
      <c r="L92" s="186"/>
      <c r="M92" s="189"/>
      <c r="N92" s="189"/>
      <c r="U92" s="188"/>
      <c r="V92" s="188"/>
      <c r="W92" s="188"/>
      <c r="X92" s="188"/>
      <c r="Y92" s="186"/>
      <c r="Z92" s="189"/>
    </row>
    <row r="93" spans="2:26" ht="13.5" hidden="1" thickBot="1" x14ac:dyDescent="0.25">
      <c r="B93" s="28"/>
      <c r="C93" s="77"/>
      <c r="F93" t="str">
        <f t="shared" si="1"/>
        <v>80060</v>
      </c>
      <c r="G93" s="187"/>
      <c r="H93" s="188"/>
      <c r="I93" s="188">
        <v>800</v>
      </c>
      <c r="J93" s="188">
        <v>60</v>
      </c>
      <c r="K93" s="188">
        <v>940</v>
      </c>
      <c r="L93" s="186"/>
      <c r="M93" s="189"/>
      <c r="N93" s="189"/>
      <c r="U93" s="188"/>
      <c r="V93" s="188"/>
      <c r="W93" s="188"/>
      <c r="X93" s="188"/>
      <c r="Y93" s="186"/>
      <c r="Z93" s="189"/>
    </row>
    <row r="94" spans="2:26" ht="13.5" hidden="1" thickBot="1" x14ac:dyDescent="0.25">
      <c r="B94" s="28"/>
      <c r="C94" s="77"/>
      <c r="F94" t="str">
        <f t="shared" si="1"/>
        <v>80080</v>
      </c>
      <c r="G94" s="187"/>
      <c r="H94" s="188"/>
      <c r="I94" s="188">
        <v>800</v>
      </c>
      <c r="J94" s="188">
        <v>80</v>
      </c>
      <c r="K94" s="188">
        <v>975</v>
      </c>
      <c r="L94" s="186"/>
      <c r="M94" s="189"/>
      <c r="N94" s="189"/>
      <c r="U94" s="188"/>
      <c r="V94" s="188"/>
      <c r="W94" s="188"/>
      <c r="X94" s="188"/>
      <c r="Y94" s="186"/>
      <c r="Z94" s="189"/>
    </row>
    <row r="95" spans="2:26" ht="13.5" hidden="1" thickBot="1" x14ac:dyDescent="0.25">
      <c r="B95" s="28"/>
      <c r="C95" s="77"/>
      <c r="F95" t="str">
        <f t="shared" si="1"/>
        <v>800100</v>
      </c>
      <c r="G95" s="187"/>
      <c r="H95" s="188"/>
      <c r="I95" s="188">
        <v>800</v>
      </c>
      <c r="J95" s="188">
        <v>100</v>
      </c>
      <c r="K95" s="188">
        <v>1012</v>
      </c>
      <c r="L95" s="186"/>
      <c r="M95" s="189"/>
      <c r="N95" s="189"/>
      <c r="U95" s="188"/>
      <c r="V95" s="188"/>
      <c r="W95" s="188"/>
      <c r="X95" s="188"/>
      <c r="Y95" s="186"/>
      <c r="Z95" s="189"/>
    </row>
    <row r="96" spans="2:26" ht="13.5" hidden="1" thickBot="1" x14ac:dyDescent="0.25">
      <c r="B96" s="28"/>
      <c r="C96" s="77"/>
      <c r="F96" t="str">
        <f t="shared" si="1"/>
        <v>800120</v>
      </c>
      <c r="G96" s="187"/>
      <c r="H96" s="188"/>
      <c r="I96" s="188">
        <v>800</v>
      </c>
      <c r="J96" s="188">
        <v>120</v>
      </c>
      <c r="K96" s="188">
        <v>1052</v>
      </c>
      <c r="L96" s="186"/>
      <c r="M96" s="189"/>
      <c r="N96" s="189"/>
      <c r="U96" s="188"/>
      <c r="V96" s="188"/>
      <c r="W96" s="188"/>
      <c r="X96" s="188"/>
      <c r="Y96" s="186"/>
      <c r="Z96" s="189"/>
    </row>
    <row r="97" spans="2:26" ht="13.5" hidden="1" thickBot="1" x14ac:dyDescent="0.25">
      <c r="B97" s="28"/>
      <c r="C97" s="77"/>
      <c r="F97" t="str">
        <f t="shared" si="1"/>
        <v>800140</v>
      </c>
      <c r="G97" s="187"/>
      <c r="H97" s="188"/>
      <c r="I97" s="188">
        <v>800</v>
      </c>
      <c r="J97" s="188">
        <v>140</v>
      </c>
      <c r="K97" s="188">
        <v>1092</v>
      </c>
      <c r="L97" s="186"/>
      <c r="M97" s="189"/>
      <c r="N97" s="189"/>
      <c r="U97" s="188"/>
      <c r="V97" s="188"/>
      <c r="W97" s="188"/>
      <c r="X97" s="188"/>
      <c r="Y97" s="186"/>
      <c r="Z97" s="189"/>
    </row>
    <row r="98" spans="2:26" ht="13.5" hidden="1" thickBot="1" x14ac:dyDescent="0.25">
      <c r="B98" s="28"/>
      <c r="C98" s="77"/>
      <c r="F98" t="str">
        <f t="shared" si="1"/>
        <v>800160</v>
      </c>
      <c r="G98" s="187"/>
      <c r="H98" s="188"/>
      <c r="I98" s="188">
        <v>800</v>
      </c>
      <c r="J98" s="188">
        <v>160</v>
      </c>
      <c r="K98" s="188">
        <v>1132</v>
      </c>
      <c r="L98" s="186"/>
      <c r="M98" s="189"/>
      <c r="N98" s="189"/>
      <c r="U98" s="188"/>
      <c r="V98" s="188"/>
      <c r="W98" s="188"/>
      <c r="X98" s="188"/>
      <c r="Y98" s="186"/>
      <c r="Z98" s="189"/>
    </row>
    <row r="99" spans="2:26" ht="13.5" hidden="1" thickBot="1" x14ac:dyDescent="0.25">
      <c r="B99" s="28"/>
      <c r="C99" s="77"/>
      <c r="F99" t="str">
        <f t="shared" si="1"/>
        <v>100020</v>
      </c>
      <c r="G99" s="187"/>
      <c r="H99" s="188"/>
      <c r="I99" s="188">
        <v>1000</v>
      </c>
      <c r="J99" s="188">
        <v>20</v>
      </c>
      <c r="K99" s="188">
        <v>1052</v>
      </c>
      <c r="L99" s="186"/>
      <c r="M99" s="189"/>
      <c r="N99" s="189"/>
      <c r="U99" s="188"/>
      <c r="V99" s="188"/>
      <c r="W99" s="188"/>
      <c r="X99" s="188"/>
      <c r="Y99" s="186"/>
      <c r="Z99" s="189"/>
    </row>
    <row r="100" spans="2:26" ht="13.5" hidden="1" thickBot="1" x14ac:dyDescent="0.25">
      <c r="B100" s="28"/>
      <c r="C100" s="77"/>
      <c r="F100" t="str">
        <f t="shared" si="1"/>
        <v>100030</v>
      </c>
      <c r="G100" s="187"/>
      <c r="H100" s="188"/>
      <c r="I100" s="188">
        <v>1000</v>
      </c>
      <c r="J100" s="188">
        <v>30</v>
      </c>
      <c r="K100" s="188">
        <v>1072</v>
      </c>
      <c r="L100" s="186"/>
      <c r="M100" s="189"/>
      <c r="N100" s="189"/>
      <c r="U100" s="188"/>
      <c r="V100" s="188"/>
      <c r="W100" s="188"/>
      <c r="X100" s="188"/>
      <c r="Y100" s="186"/>
      <c r="Z100" s="189"/>
    </row>
    <row r="101" spans="2:26" ht="13.5" hidden="1" thickBot="1" x14ac:dyDescent="0.25">
      <c r="B101" s="28"/>
      <c r="C101" s="77"/>
      <c r="F101" t="str">
        <f t="shared" si="1"/>
        <v>100040</v>
      </c>
      <c r="G101" s="187"/>
      <c r="H101" s="188"/>
      <c r="I101" s="188">
        <v>1000</v>
      </c>
      <c r="J101" s="188">
        <v>40</v>
      </c>
      <c r="K101" s="188">
        <v>1092</v>
      </c>
      <c r="L101" s="186"/>
      <c r="M101" s="189"/>
      <c r="N101" s="189"/>
      <c r="U101" s="188"/>
      <c r="V101" s="188"/>
      <c r="W101" s="188"/>
      <c r="X101" s="188"/>
      <c r="Y101" s="186"/>
      <c r="Z101" s="189"/>
    </row>
    <row r="102" spans="2:26" ht="13.5" hidden="1" thickBot="1" x14ac:dyDescent="0.25">
      <c r="B102" s="28"/>
      <c r="C102" s="77"/>
      <c r="F102" t="str">
        <f t="shared" si="1"/>
        <v>100050</v>
      </c>
      <c r="G102" s="187"/>
      <c r="H102" s="188"/>
      <c r="I102" s="188">
        <v>1000</v>
      </c>
      <c r="J102" s="188">
        <v>50</v>
      </c>
      <c r="K102" s="188">
        <v>1112</v>
      </c>
      <c r="L102" s="186"/>
      <c r="M102" s="189"/>
      <c r="N102" s="189"/>
      <c r="U102" s="188"/>
      <c r="V102" s="188"/>
      <c r="W102" s="188"/>
      <c r="X102" s="188"/>
      <c r="Y102" s="186"/>
      <c r="Z102" s="189"/>
    </row>
    <row r="103" spans="2:26" ht="13.5" hidden="1" thickBot="1" x14ac:dyDescent="0.25">
      <c r="B103" s="28"/>
      <c r="C103" s="77"/>
      <c r="F103" t="str">
        <f t="shared" si="1"/>
        <v>100060</v>
      </c>
      <c r="G103" s="187"/>
      <c r="H103" s="188"/>
      <c r="I103" s="188">
        <v>1000</v>
      </c>
      <c r="J103" s="188">
        <v>60</v>
      </c>
      <c r="K103" s="188">
        <v>1132</v>
      </c>
      <c r="L103" s="186"/>
      <c r="M103" s="189"/>
      <c r="N103" s="189"/>
      <c r="U103" s="188"/>
      <c r="V103" s="188"/>
      <c r="W103" s="188"/>
      <c r="X103" s="188"/>
      <c r="Y103" s="186"/>
      <c r="Z103" s="189"/>
    </row>
    <row r="104" spans="2:26" ht="13.5" hidden="1" thickBot="1" x14ac:dyDescent="0.25">
      <c r="B104" s="28"/>
      <c r="C104" s="77"/>
      <c r="F104" t="str">
        <f t="shared" si="1"/>
        <v>100080</v>
      </c>
      <c r="G104" s="187"/>
      <c r="H104" s="188"/>
      <c r="I104" s="188">
        <v>1000</v>
      </c>
      <c r="J104" s="188">
        <v>80</v>
      </c>
      <c r="K104" s="188">
        <v>1172</v>
      </c>
      <c r="L104" s="186"/>
      <c r="M104" s="189"/>
      <c r="N104" s="189"/>
      <c r="U104" s="188"/>
      <c r="V104" s="188"/>
      <c r="W104" s="188"/>
      <c r="X104" s="188"/>
      <c r="Y104" s="186"/>
      <c r="Z104" s="189"/>
    </row>
    <row r="105" spans="2:26" ht="13.5" hidden="1" thickBot="1" x14ac:dyDescent="0.25">
      <c r="B105" s="28"/>
      <c r="C105" s="77"/>
      <c r="F105" t="str">
        <f t="shared" si="1"/>
        <v>1000100</v>
      </c>
      <c r="G105" s="187"/>
      <c r="H105" s="188"/>
      <c r="I105" s="188">
        <v>1000</v>
      </c>
      <c r="J105" s="188">
        <v>100</v>
      </c>
      <c r="K105" s="188">
        <v>1212</v>
      </c>
      <c r="L105" s="186"/>
      <c r="M105" s="189"/>
      <c r="N105" s="189"/>
      <c r="U105" s="188"/>
      <c r="V105" s="188"/>
      <c r="W105" s="188"/>
      <c r="X105" s="188"/>
      <c r="Y105" s="186"/>
      <c r="Z105" s="189"/>
    </row>
    <row r="106" spans="2:26" ht="13.5" hidden="1" thickBot="1" x14ac:dyDescent="0.25">
      <c r="B106" s="28"/>
      <c r="C106" s="77"/>
      <c r="F106" t="str">
        <f t="shared" si="1"/>
        <v>1000120</v>
      </c>
      <c r="G106" s="187"/>
      <c r="H106" s="188"/>
      <c r="I106" s="188">
        <v>1000</v>
      </c>
      <c r="J106" s="188">
        <v>120</v>
      </c>
      <c r="K106" s="188">
        <v>1252</v>
      </c>
      <c r="L106" s="186"/>
      <c r="M106" s="189"/>
      <c r="N106" s="189"/>
      <c r="U106" s="188"/>
      <c r="V106" s="188"/>
      <c r="W106" s="188"/>
      <c r="X106" s="188"/>
      <c r="Y106" s="186"/>
      <c r="Z106" s="189"/>
    </row>
    <row r="107" spans="2:26" ht="13.5" hidden="1" thickBot="1" x14ac:dyDescent="0.25">
      <c r="B107" s="28"/>
      <c r="C107" s="77"/>
      <c r="F107" t="str">
        <f t="shared" si="1"/>
        <v>1000140</v>
      </c>
      <c r="G107" s="187"/>
      <c r="H107" s="188"/>
      <c r="I107" s="188">
        <v>1000</v>
      </c>
      <c r="J107" s="188">
        <v>140</v>
      </c>
      <c r="K107" s="188">
        <v>1292</v>
      </c>
      <c r="L107" s="186"/>
      <c r="M107" s="189"/>
      <c r="N107" s="189"/>
      <c r="U107" s="188"/>
      <c r="V107" s="188"/>
      <c r="W107" s="188"/>
      <c r="X107" s="188"/>
      <c r="Y107" s="186"/>
      <c r="Z107" s="189"/>
    </row>
    <row r="108" spans="2:26" ht="13.5" hidden="1" thickBot="1" x14ac:dyDescent="0.25">
      <c r="B108" s="28"/>
      <c r="C108" s="77"/>
      <c r="F108" t="str">
        <f t="shared" si="1"/>
        <v>1000160</v>
      </c>
      <c r="G108" s="187"/>
      <c r="H108" s="188"/>
      <c r="I108" s="188">
        <v>1000</v>
      </c>
      <c r="J108" s="188">
        <v>160</v>
      </c>
      <c r="K108" s="188">
        <v>1332</v>
      </c>
      <c r="L108" s="186"/>
      <c r="M108" s="189"/>
      <c r="N108" s="189"/>
      <c r="U108" s="188"/>
      <c r="V108" s="188"/>
      <c r="W108" s="188"/>
      <c r="X108" s="188"/>
      <c r="Y108" s="186"/>
      <c r="Z108" s="189"/>
    </row>
    <row r="109" spans="2:26" ht="13.5" hidden="1" thickBot="1" x14ac:dyDescent="0.25">
      <c r="B109" s="28"/>
      <c r="C109" s="77"/>
      <c r="F109" t="str">
        <f t="shared" si="1"/>
        <v>125020</v>
      </c>
      <c r="G109" s="187"/>
      <c r="H109" s="188"/>
      <c r="I109" s="188">
        <v>1250</v>
      </c>
      <c r="J109" s="188">
        <v>20</v>
      </c>
      <c r="K109" s="188">
        <v>1292</v>
      </c>
      <c r="L109" s="186"/>
      <c r="M109" s="189"/>
      <c r="N109" s="189"/>
      <c r="U109" s="188"/>
      <c r="V109" s="188"/>
      <c r="W109" s="188"/>
      <c r="X109" s="188"/>
      <c r="Y109" s="186"/>
      <c r="Z109" s="189"/>
    </row>
    <row r="110" spans="2:26" ht="13.5" hidden="1" thickBot="1" x14ac:dyDescent="0.25">
      <c r="B110" s="28"/>
      <c r="C110" s="77"/>
      <c r="F110" t="str">
        <f t="shared" si="1"/>
        <v>125030</v>
      </c>
      <c r="G110" s="187"/>
      <c r="H110" s="188"/>
      <c r="I110" s="188">
        <v>1250</v>
      </c>
      <c r="J110" s="188">
        <v>30</v>
      </c>
      <c r="K110" s="188">
        <v>1322</v>
      </c>
      <c r="L110" s="186"/>
      <c r="M110" s="189"/>
      <c r="N110" s="189"/>
      <c r="U110" s="188"/>
      <c r="V110" s="188"/>
      <c r="W110" s="188"/>
      <c r="X110" s="188"/>
      <c r="Y110" s="186"/>
      <c r="Z110" s="189"/>
    </row>
    <row r="111" spans="2:26" ht="13.5" hidden="1" thickBot="1" x14ac:dyDescent="0.25">
      <c r="B111" s="28"/>
      <c r="C111" s="77"/>
      <c r="F111" t="str">
        <f t="shared" si="1"/>
        <v>125040</v>
      </c>
      <c r="G111" s="187"/>
      <c r="H111" s="188"/>
      <c r="I111" s="188">
        <v>1250</v>
      </c>
      <c r="J111" s="188">
        <v>40</v>
      </c>
      <c r="K111" s="188">
        <v>1342</v>
      </c>
      <c r="L111" s="186"/>
      <c r="M111" s="189"/>
      <c r="N111" s="189"/>
      <c r="U111" s="188"/>
      <c r="V111" s="188"/>
      <c r="W111" s="188"/>
      <c r="X111" s="188"/>
      <c r="Y111" s="186"/>
      <c r="Z111" s="189"/>
    </row>
    <row r="112" spans="2:26" ht="13.5" hidden="1" thickBot="1" x14ac:dyDescent="0.25">
      <c r="B112" s="28"/>
      <c r="C112" s="77"/>
      <c r="F112" t="str">
        <f t="shared" si="1"/>
        <v>125050</v>
      </c>
      <c r="G112" s="187"/>
      <c r="H112" s="188"/>
      <c r="I112" s="188">
        <v>1250</v>
      </c>
      <c r="J112" s="188">
        <v>50</v>
      </c>
      <c r="K112" s="188">
        <v>1362</v>
      </c>
      <c r="L112" s="186"/>
      <c r="M112" s="189"/>
      <c r="N112" s="189"/>
      <c r="U112" s="188"/>
      <c r="V112" s="188"/>
      <c r="W112" s="188"/>
      <c r="X112" s="188"/>
      <c r="Y112" s="186"/>
      <c r="Z112" s="189"/>
    </row>
    <row r="113" spans="2:26" ht="13.5" hidden="1" thickBot="1" x14ac:dyDescent="0.25">
      <c r="B113" s="28"/>
      <c r="C113" s="77"/>
      <c r="F113" t="str">
        <f t="shared" si="1"/>
        <v>125060</v>
      </c>
      <c r="G113" s="187"/>
      <c r="H113" s="188"/>
      <c r="I113" s="188">
        <v>1250</v>
      </c>
      <c r="J113" s="188">
        <v>60</v>
      </c>
      <c r="K113" s="188">
        <v>1382</v>
      </c>
      <c r="L113" s="186"/>
      <c r="M113" s="189"/>
      <c r="N113" s="189"/>
      <c r="U113" s="188"/>
      <c r="V113" s="188"/>
      <c r="W113" s="188"/>
      <c r="X113" s="188"/>
      <c r="Y113" s="186"/>
      <c r="Z113" s="189"/>
    </row>
    <row r="114" spans="2:26" ht="13.5" hidden="1" thickBot="1" x14ac:dyDescent="0.25">
      <c r="B114" s="28"/>
      <c r="C114" s="77"/>
      <c r="F114" t="str">
        <f t="shared" si="1"/>
        <v>125080</v>
      </c>
      <c r="G114" s="187"/>
      <c r="H114" s="188"/>
      <c r="I114" s="188">
        <v>1250</v>
      </c>
      <c r="J114" s="188">
        <v>80</v>
      </c>
      <c r="K114" s="188">
        <v>1422</v>
      </c>
      <c r="L114" s="186"/>
      <c r="M114" s="189"/>
      <c r="N114" s="189"/>
      <c r="U114" s="188"/>
      <c r="V114" s="188"/>
      <c r="W114" s="188"/>
      <c r="X114" s="188"/>
      <c r="Y114" s="186"/>
      <c r="Z114" s="189"/>
    </row>
    <row r="115" spans="2:26" ht="13.5" hidden="1" thickBot="1" x14ac:dyDescent="0.25">
      <c r="B115" s="28"/>
      <c r="C115" s="77"/>
      <c r="F115" t="str">
        <f t="shared" si="1"/>
        <v>1250100</v>
      </c>
      <c r="G115" s="187"/>
      <c r="H115" s="188"/>
      <c r="I115" s="188">
        <v>1250</v>
      </c>
      <c r="J115" s="188">
        <v>100</v>
      </c>
      <c r="K115" s="188">
        <v>1462</v>
      </c>
      <c r="L115" s="186"/>
      <c r="M115" s="189"/>
      <c r="N115" s="189"/>
      <c r="U115" s="188"/>
      <c r="V115" s="188"/>
      <c r="W115" s="188"/>
      <c r="X115" s="188"/>
      <c r="Y115" s="186"/>
      <c r="Z115" s="189"/>
    </row>
    <row r="116" spans="2:26" ht="13.5" hidden="1" thickBot="1" x14ac:dyDescent="0.25">
      <c r="B116" s="28"/>
      <c r="C116" s="77"/>
      <c r="F116" t="str">
        <f t="shared" si="1"/>
        <v>1250120</v>
      </c>
      <c r="G116" s="187"/>
      <c r="H116" s="188"/>
      <c r="I116" s="188">
        <v>1250</v>
      </c>
      <c r="J116" s="188">
        <v>120</v>
      </c>
      <c r="K116" s="188">
        <v>1502</v>
      </c>
      <c r="L116" s="186"/>
      <c r="M116" s="189"/>
      <c r="N116" s="189"/>
      <c r="U116" s="188"/>
      <c r="V116" s="188"/>
      <c r="W116" s="188"/>
      <c r="X116" s="188"/>
      <c r="Y116" s="186"/>
      <c r="Z116" s="189"/>
    </row>
    <row r="117" spans="2:26" ht="13.5" hidden="1" thickBot="1" x14ac:dyDescent="0.25">
      <c r="B117" s="28"/>
      <c r="C117" s="77"/>
      <c r="F117" t="str">
        <f t="shared" si="1"/>
        <v>1250140</v>
      </c>
      <c r="G117" s="187"/>
      <c r="H117" s="188"/>
      <c r="I117" s="188">
        <v>1250</v>
      </c>
      <c r="J117" s="188">
        <v>140</v>
      </c>
      <c r="K117" s="188">
        <v>1542</v>
      </c>
      <c r="L117" s="186"/>
      <c r="M117" s="189"/>
      <c r="N117" s="189"/>
      <c r="U117" s="188"/>
      <c r="V117" s="188"/>
      <c r="W117" s="188"/>
      <c r="X117" s="188"/>
      <c r="Y117" s="186"/>
      <c r="Z117" s="189"/>
    </row>
    <row r="118" spans="2:26" ht="13.5" hidden="1" thickBot="1" x14ac:dyDescent="0.25">
      <c r="B118" s="28"/>
      <c r="C118" s="77"/>
      <c r="F118" t="str">
        <f t="shared" si="1"/>
        <v>1250160</v>
      </c>
      <c r="G118" s="187"/>
      <c r="H118" s="188"/>
      <c r="I118" s="188">
        <v>1250</v>
      </c>
      <c r="J118" s="188">
        <v>160</v>
      </c>
      <c r="K118" s="188">
        <v>1582</v>
      </c>
      <c r="L118" s="186"/>
      <c r="M118" s="189"/>
      <c r="N118" s="189"/>
      <c r="U118" s="188"/>
      <c r="V118" s="188"/>
      <c r="W118" s="188"/>
      <c r="X118" s="188"/>
      <c r="Y118" s="186"/>
      <c r="Z118" s="189"/>
    </row>
    <row r="119" spans="2:26" ht="13.5" hidden="1" thickBot="1" x14ac:dyDescent="0.25">
      <c r="B119" s="28"/>
      <c r="C119" s="77"/>
      <c r="F119"/>
      <c r="G119" s="187"/>
      <c r="H119" s="188"/>
      <c r="I119" s="188"/>
      <c r="J119" s="188"/>
      <c r="K119" s="188"/>
      <c r="L119" s="186"/>
      <c r="M119" s="81"/>
      <c r="N119" s="189"/>
      <c r="U119" s="188"/>
      <c r="V119" s="188"/>
      <c r="W119" s="188"/>
      <c r="X119" s="188"/>
      <c r="Y119" s="186"/>
      <c r="Z119" s="189"/>
    </row>
    <row r="120" spans="2:26" ht="13.5" hidden="1" thickBot="1" x14ac:dyDescent="0.25">
      <c r="B120" s="28"/>
      <c r="C120" s="77"/>
      <c r="F120"/>
      <c r="G120" s="190"/>
      <c r="H120" s="191"/>
      <c r="I120" s="191"/>
      <c r="J120" s="191"/>
      <c r="K120" s="191"/>
      <c r="L120" s="186"/>
      <c r="M120" s="81"/>
      <c r="N120" s="192"/>
      <c r="U120" s="188"/>
      <c r="V120" s="188"/>
      <c r="W120" s="188"/>
      <c r="X120" s="188"/>
      <c r="Y120" s="186"/>
      <c r="Z120" s="189"/>
    </row>
    <row r="121" spans="2:26" ht="13.5" hidden="1" thickBot="1" x14ac:dyDescent="0.25">
      <c r="B121" s="28"/>
      <c r="C121" s="77"/>
      <c r="F121"/>
      <c r="G121" s="184"/>
      <c r="H121" s="185"/>
      <c r="I121" s="185"/>
      <c r="J121" s="185"/>
      <c r="K121" s="185"/>
      <c r="L121" s="186"/>
      <c r="M121" s="81"/>
      <c r="N121" s="193"/>
      <c r="U121" s="188"/>
      <c r="V121" s="188"/>
      <c r="W121" s="188"/>
      <c r="X121" s="188"/>
      <c r="Y121" s="186"/>
      <c r="Z121" s="189"/>
    </row>
    <row r="122" spans="2:26" ht="13.5" hidden="1" thickBot="1" x14ac:dyDescent="0.25">
      <c r="B122" s="28"/>
      <c r="C122" s="77"/>
      <c r="F122"/>
      <c r="G122" s="187"/>
      <c r="H122" s="188"/>
      <c r="I122" s="188"/>
      <c r="J122" s="188"/>
      <c r="K122" s="188"/>
      <c r="L122" s="186"/>
      <c r="M122" s="81"/>
      <c r="N122" s="189"/>
      <c r="U122" s="188"/>
      <c r="V122" s="188"/>
      <c r="W122" s="188"/>
      <c r="X122" s="188"/>
      <c r="Y122" s="186"/>
      <c r="Z122" s="189"/>
    </row>
    <row r="123" spans="2:26" ht="13.5" hidden="1" thickBot="1" x14ac:dyDescent="0.25">
      <c r="B123" s="28"/>
      <c r="C123" s="77"/>
      <c r="F123"/>
      <c r="G123" s="187"/>
      <c r="H123" s="188"/>
      <c r="I123" s="188"/>
      <c r="J123" s="188"/>
      <c r="K123" s="188"/>
      <c r="L123" s="186"/>
      <c r="M123" s="81"/>
      <c r="N123" s="189"/>
      <c r="U123" s="188"/>
      <c r="V123" s="188"/>
      <c r="W123" s="188"/>
      <c r="X123" s="188"/>
      <c r="Y123" s="186"/>
      <c r="Z123" s="189"/>
    </row>
    <row r="124" spans="2:26" ht="13.5" hidden="1" thickBot="1" x14ac:dyDescent="0.25">
      <c r="B124" s="28"/>
      <c r="C124" s="77"/>
      <c r="F124"/>
      <c r="G124" s="187"/>
      <c r="H124" s="188"/>
      <c r="I124" s="188"/>
      <c r="J124" s="188"/>
      <c r="K124" s="188"/>
      <c r="L124" s="186"/>
      <c r="M124" s="81"/>
      <c r="N124" s="189"/>
      <c r="U124" s="188"/>
      <c r="V124" s="188"/>
      <c r="W124" s="188"/>
      <c r="X124" s="188"/>
      <c r="Y124" s="186"/>
      <c r="Z124" s="189"/>
    </row>
    <row r="125" spans="2:26" ht="13.5" hidden="1" thickBot="1" x14ac:dyDescent="0.25">
      <c r="B125" s="28"/>
      <c r="C125" s="77"/>
      <c r="F125"/>
      <c r="G125" s="187"/>
      <c r="H125" s="188"/>
      <c r="I125" s="188"/>
      <c r="J125" s="188"/>
      <c r="K125" s="188"/>
      <c r="L125" s="186"/>
      <c r="M125" s="81"/>
      <c r="N125" s="189"/>
      <c r="U125" s="188"/>
      <c r="V125" s="188"/>
      <c r="W125" s="188"/>
      <c r="X125" s="188"/>
      <c r="Y125" s="186"/>
      <c r="Z125" s="189"/>
    </row>
    <row r="126" spans="2:26" ht="13.5" hidden="1" thickBot="1" x14ac:dyDescent="0.25">
      <c r="B126" s="28"/>
      <c r="C126" s="77"/>
      <c r="F126"/>
      <c r="G126" s="187"/>
      <c r="H126" s="188"/>
      <c r="I126" s="188"/>
      <c r="J126" s="188"/>
      <c r="K126" s="188"/>
      <c r="L126" s="186"/>
      <c r="M126" s="81"/>
      <c r="N126" s="189"/>
      <c r="U126" s="188"/>
      <c r="V126" s="188"/>
      <c r="W126" s="188"/>
      <c r="X126" s="188"/>
      <c r="Y126" s="186"/>
      <c r="Z126" s="189"/>
    </row>
    <row r="127" spans="2:26" ht="13.5" hidden="1" thickBot="1" x14ac:dyDescent="0.25">
      <c r="B127" s="28"/>
      <c r="C127" s="77"/>
      <c r="F127"/>
      <c r="G127" s="187"/>
      <c r="H127" s="188"/>
      <c r="I127" s="188"/>
      <c r="J127" s="188"/>
      <c r="K127" s="188"/>
      <c r="L127" s="186"/>
      <c r="M127" s="81"/>
      <c r="N127" s="189"/>
      <c r="U127" s="188"/>
      <c r="V127" s="188"/>
      <c r="W127" s="188"/>
      <c r="X127" s="188"/>
      <c r="Y127" s="186"/>
      <c r="Z127" s="189"/>
    </row>
    <row r="128" spans="2:26" ht="13.5" hidden="1" thickBot="1" x14ac:dyDescent="0.25">
      <c r="B128" s="28"/>
      <c r="C128" s="77"/>
      <c r="F128"/>
      <c r="G128" s="187"/>
      <c r="H128" s="188"/>
      <c r="I128" s="188"/>
      <c r="J128" s="188"/>
      <c r="K128" s="188"/>
      <c r="L128" s="186"/>
      <c r="M128" s="81"/>
      <c r="N128" s="189"/>
      <c r="U128" s="188"/>
      <c r="V128" s="188"/>
      <c r="W128" s="188"/>
      <c r="X128" s="188"/>
      <c r="Y128" s="186"/>
      <c r="Z128" s="189"/>
    </row>
    <row r="129" spans="2:26" ht="13.5" hidden="1" thickBot="1" x14ac:dyDescent="0.25">
      <c r="B129" s="28"/>
      <c r="C129" s="77"/>
      <c r="F129"/>
      <c r="G129" s="187"/>
      <c r="H129" s="188"/>
      <c r="I129" s="188"/>
      <c r="J129" s="188"/>
      <c r="K129" s="188"/>
      <c r="L129" s="186"/>
      <c r="M129" s="81"/>
      <c r="N129" s="189"/>
      <c r="U129" s="188"/>
      <c r="V129" s="188"/>
      <c r="W129" s="188"/>
      <c r="X129" s="188"/>
      <c r="Y129" s="186"/>
      <c r="Z129" s="189"/>
    </row>
    <row r="130" spans="2:26" ht="13.5" hidden="1" thickBot="1" x14ac:dyDescent="0.25">
      <c r="B130" s="28"/>
      <c r="C130" s="77"/>
      <c r="F130"/>
      <c r="G130" s="187"/>
      <c r="H130" s="188"/>
      <c r="I130" s="188"/>
      <c r="J130" s="188"/>
      <c r="K130" s="188"/>
      <c r="L130" s="186"/>
      <c r="M130" s="81"/>
      <c r="N130" s="189"/>
      <c r="U130" s="188"/>
      <c r="V130" s="188"/>
      <c r="W130" s="188"/>
      <c r="X130" s="188"/>
      <c r="Y130" s="186"/>
      <c r="Z130" s="189"/>
    </row>
    <row r="131" spans="2:26" ht="13.5" hidden="1" thickBot="1" x14ac:dyDescent="0.25">
      <c r="B131" s="28"/>
      <c r="C131" s="77"/>
      <c r="F131"/>
      <c r="G131" s="187"/>
      <c r="H131" s="188"/>
      <c r="I131" s="188"/>
      <c r="J131" s="188"/>
      <c r="K131" s="188"/>
      <c r="L131" s="186"/>
      <c r="M131" s="81"/>
      <c r="N131" s="189"/>
      <c r="U131" s="188"/>
      <c r="V131" s="188"/>
      <c r="W131" s="188"/>
      <c r="X131" s="188"/>
      <c r="Y131" s="186"/>
      <c r="Z131" s="189"/>
    </row>
    <row r="132" spans="2:26" ht="13.5" hidden="1" thickBot="1" x14ac:dyDescent="0.25">
      <c r="B132" s="28"/>
      <c r="C132" s="77"/>
      <c r="F132"/>
      <c r="G132" s="187"/>
      <c r="H132" s="188"/>
      <c r="I132" s="188"/>
      <c r="J132" s="188"/>
      <c r="K132" s="188"/>
      <c r="L132" s="186"/>
      <c r="M132" s="81"/>
      <c r="N132" s="189"/>
      <c r="U132" s="188"/>
      <c r="V132" s="188"/>
      <c r="W132" s="188"/>
      <c r="X132" s="188"/>
      <c r="Y132" s="186"/>
      <c r="Z132" s="189"/>
    </row>
    <row r="133" spans="2:26" ht="13.5" hidden="1" thickBot="1" x14ac:dyDescent="0.25">
      <c r="B133" s="28"/>
      <c r="C133" s="77"/>
      <c r="F133"/>
      <c r="G133" s="187"/>
      <c r="H133" s="188"/>
      <c r="I133" s="188"/>
      <c r="J133" s="188"/>
      <c r="K133" s="188"/>
      <c r="L133" s="186"/>
      <c r="M133" s="81"/>
      <c r="N133" s="189"/>
      <c r="U133" s="188"/>
      <c r="V133" s="188"/>
      <c r="W133" s="188"/>
      <c r="X133" s="188"/>
      <c r="Y133" s="186"/>
      <c r="Z133" s="189"/>
    </row>
    <row r="134" spans="2:26" ht="13.5" hidden="1" thickBot="1" x14ac:dyDescent="0.25">
      <c r="B134" s="28"/>
      <c r="C134" s="77"/>
      <c r="F134"/>
      <c r="G134" s="187"/>
      <c r="H134" s="188"/>
      <c r="I134" s="188"/>
      <c r="J134" s="188"/>
      <c r="K134" s="188"/>
      <c r="L134" s="186"/>
      <c r="M134" s="81"/>
      <c r="N134" s="189"/>
      <c r="U134" s="188"/>
      <c r="V134" s="188"/>
      <c r="W134" s="188"/>
      <c r="X134" s="188"/>
      <c r="Y134" s="186"/>
      <c r="Z134" s="189"/>
    </row>
    <row r="135" spans="2:26" ht="13.5" hidden="1" thickBot="1" x14ac:dyDescent="0.25">
      <c r="B135" s="28"/>
      <c r="C135" s="77"/>
      <c r="F135"/>
      <c r="G135" s="187"/>
      <c r="H135" s="188"/>
      <c r="I135" s="188"/>
      <c r="J135" s="188"/>
      <c r="K135" s="188"/>
      <c r="L135" s="186"/>
      <c r="M135" s="81"/>
      <c r="N135" s="189"/>
      <c r="U135" s="188"/>
      <c r="V135" s="188"/>
      <c r="W135" s="188"/>
      <c r="X135" s="188"/>
      <c r="Y135" s="186"/>
      <c r="Z135" s="189"/>
    </row>
    <row r="136" spans="2:26" ht="13.5" hidden="1" thickBot="1" x14ac:dyDescent="0.25">
      <c r="B136" s="28"/>
      <c r="C136" s="77"/>
      <c r="F136"/>
      <c r="G136" s="187"/>
      <c r="H136" s="188"/>
      <c r="I136" s="188"/>
      <c r="J136" s="188"/>
      <c r="K136" s="188"/>
      <c r="L136" s="186"/>
      <c r="M136" s="81"/>
      <c r="N136" s="189"/>
      <c r="U136" s="188"/>
      <c r="V136" s="188"/>
      <c r="W136" s="188"/>
      <c r="X136" s="188"/>
      <c r="Y136" s="186"/>
      <c r="Z136" s="189"/>
    </row>
    <row r="137" spans="2:26" ht="13.5" hidden="1" thickBot="1" x14ac:dyDescent="0.25">
      <c r="B137" s="28"/>
      <c r="C137" s="77"/>
      <c r="F137"/>
      <c r="G137" s="187"/>
      <c r="H137" s="188"/>
      <c r="I137" s="188"/>
      <c r="J137" s="188"/>
      <c r="K137" s="188"/>
      <c r="L137" s="186"/>
      <c r="M137" s="81"/>
      <c r="N137" s="189"/>
      <c r="U137" s="188"/>
      <c r="V137" s="188"/>
      <c r="W137" s="188"/>
      <c r="X137" s="188"/>
      <c r="Y137" s="186"/>
      <c r="Z137" s="189"/>
    </row>
    <row r="138" spans="2:26" ht="13.5" hidden="1" thickBot="1" x14ac:dyDescent="0.25">
      <c r="B138" s="28"/>
      <c r="C138" s="77"/>
      <c r="F138"/>
      <c r="G138" s="187"/>
      <c r="H138" s="188"/>
      <c r="I138" s="188"/>
      <c r="J138" s="188"/>
      <c r="K138" s="188"/>
      <c r="L138" s="186"/>
      <c r="M138" s="81"/>
      <c r="N138" s="189"/>
      <c r="U138" s="188"/>
      <c r="V138" s="188"/>
      <c r="W138" s="188"/>
      <c r="X138" s="188"/>
      <c r="Y138" s="186"/>
      <c r="Z138" s="189"/>
    </row>
    <row r="139" spans="2:26" ht="13.5" hidden="1" thickBot="1" x14ac:dyDescent="0.25">
      <c r="B139" s="28"/>
      <c r="C139" s="77"/>
      <c r="F139"/>
      <c r="G139" s="187"/>
      <c r="H139" s="188"/>
      <c r="I139" s="188"/>
      <c r="J139" s="188"/>
      <c r="K139" s="188"/>
      <c r="L139" s="186"/>
      <c r="M139" s="81"/>
      <c r="N139" s="189"/>
      <c r="U139" s="188"/>
      <c r="V139" s="188"/>
      <c r="W139" s="188"/>
      <c r="X139" s="188"/>
      <c r="Y139" s="186"/>
      <c r="Z139" s="189"/>
    </row>
    <row r="140" spans="2:26" ht="13.5" hidden="1" thickBot="1" x14ac:dyDescent="0.25">
      <c r="B140" s="28"/>
      <c r="C140" s="77"/>
      <c r="F140"/>
      <c r="G140" s="187"/>
      <c r="H140" s="188"/>
      <c r="I140" s="188"/>
      <c r="J140" s="188"/>
      <c r="K140" s="188"/>
      <c r="L140" s="186"/>
      <c r="M140" s="81"/>
      <c r="N140" s="189"/>
      <c r="U140" s="188"/>
      <c r="V140" s="188"/>
      <c r="W140" s="188"/>
      <c r="X140" s="188"/>
      <c r="Y140" s="186"/>
      <c r="Z140" s="189"/>
    </row>
    <row r="141" spans="2:26" ht="13.5" hidden="1" thickBot="1" x14ac:dyDescent="0.25">
      <c r="B141" s="28"/>
      <c r="C141" s="77"/>
      <c r="F141"/>
      <c r="G141" s="187"/>
      <c r="H141" s="188"/>
      <c r="I141" s="188"/>
      <c r="J141" s="188"/>
      <c r="K141" s="188"/>
      <c r="L141" s="186"/>
      <c r="M141" s="81"/>
      <c r="N141" s="189"/>
      <c r="U141" s="188"/>
      <c r="V141" s="188"/>
      <c r="W141" s="188"/>
      <c r="X141" s="188"/>
      <c r="Y141" s="186"/>
      <c r="Z141" s="189"/>
    </row>
    <row r="142" spans="2:26" ht="13.5" hidden="1" thickBot="1" x14ac:dyDescent="0.25">
      <c r="B142" s="28"/>
      <c r="C142" s="77"/>
      <c r="F142"/>
      <c r="G142" s="187"/>
      <c r="H142" s="188"/>
      <c r="I142" s="188"/>
      <c r="J142" s="188"/>
      <c r="K142" s="188"/>
      <c r="L142" s="186"/>
      <c r="M142" s="81"/>
      <c r="N142" s="189"/>
      <c r="U142" s="188"/>
      <c r="V142" s="188"/>
      <c r="W142" s="188"/>
      <c r="X142" s="188"/>
      <c r="Y142" s="186"/>
      <c r="Z142" s="189"/>
    </row>
    <row r="143" spans="2:26" ht="13.5" hidden="1" thickBot="1" x14ac:dyDescent="0.25">
      <c r="B143" s="28"/>
      <c r="C143" s="77"/>
      <c r="F143"/>
      <c r="G143" s="187"/>
      <c r="H143" s="188"/>
      <c r="I143" s="188"/>
      <c r="J143" s="188"/>
      <c r="K143" s="188"/>
      <c r="L143" s="186"/>
      <c r="M143" s="81"/>
      <c r="N143" s="189"/>
      <c r="U143" s="188"/>
      <c r="V143" s="188"/>
      <c r="W143" s="188"/>
      <c r="X143" s="188"/>
      <c r="Y143" s="186"/>
      <c r="Z143" s="189"/>
    </row>
    <row r="144" spans="2:26" ht="13.5" hidden="1" thickBot="1" x14ac:dyDescent="0.25">
      <c r="B144" s="28"/>
      <c r="C144" s="77"/>
      <c r="F144"/>
      <c r="G144" s="187"/>
      <c r="H144" s="188"/>
      <c r="I144" s="188"/>
      <c r="J144" s="188"/>
      <c r="K144" s="188"/>
      <c r="L144" s="186"/>
      <c r="M144" s="81"/>
      <c r="N144" s="189"/>
      <c r="U144" s="188"/>
      <c r="V144" s="188"/>
      <c r="W144" s="188"/>
      <c r="X144" s="188"/>
      <c r="Y144" s="186"/>
      <c r="Z144" s="189"/>
    </row>
    <row r="145" spans="2:26" ht="13.5" hidden="1" thickBot="1" x14ac:dyDescent="0.25">
      <c r="B145" s="28"/>
      <c r="C145" s="77"/>
      <c r="F145"/>
      <c r="G145" s="187"/>
      <c r="H145" s="188"/>
      <c r="I145" s="188"/>
      <c r="J145" s="188"/>
      <c r="K145" s="188"/>
      <c r="L145" s="186"/>
      <c r="M145" s="81"/>
      <c r="N145" s="189"/>
      <c r="U145" s="188"/>
      <c r="V145" s="188"/>
      <c r="W145" s="188"/>
      <c r="X145" s="188"/>
      <c r="Y145" s="186"/>
      <c r="Z145" s="189"/>
    </row>
    <row r="146" spans="2:26" ht="13.5" hidden="1" thickBot="1" x14ac:dyDescent="0.25">
      <c r="B146" s="28"/>
      <c r="C146" s="77"/>
      <c r="F146"/>
      <c r="G146" s="187"/>
      <c r="H146" s="188"/>
      <c r="I146" s="188"/>
      <c r="J146" s="188"/>
      <c r="K146" s="188"/>
      <c r="L146" s="186"/>
      <c r="M146" s="81"/>
      <c r="N146" s="189"/>
      <c r="U146" s="188"/>
      <c r="V146" s="188"/>
      <c r="W146" s="188"/>
      <c r="X146" s="188"/>
      <c r="Y146" s="186"/>
      <c r="Z146" s="189"/>
    </row>
    <row r="147" spans="2:26" ht="13.5" hidden="1" thickBot="1" x14ac:dyDescent="0.25">
      <c r="B147" s="28"/>
      <c r="C147" s="77"/>
      <c r="F147"/>
      <c r="G147" s="187"/>
      <c r="H147" s="188"/>
      <c r="I147" s="188"/>
      <c r="J147" s="188"/>
      <c r="K147" s="188"/>
      <c r="L147" s="186"/>
      <c r="M147" s="81"/>
      <c r="N147" s="189"/>
      <c r="U147" s="188"/>
      <c r="V147" s="188"/>
      <c r="W147" s="188"/>
      <c r="X147" s="188"/>
      <c r="Y147" s="186"/>
      <c r="Z147" s="189"/>
    </row>
    <row r="148" spans="2:26" ht="13.5" hidden="1" thickBot="1" x14ac:dyDescent="0.25">
      <c r="B148" s="28"/>
      <c r="C148" s="77"/>
      <c r="F148"/>
      <c r="G148" s="187"/>
      <c r="H148" s="188"/>
      <c r="I148" s="188"/>
      <c r="J148" s="188"/>
      <c r="K148" s="188"/>
      <c r="L148" s="186"/>
      <c r="M148" s="81"/>
      <c r="N148" s="189"/>
      <c r="U148" s="188"/>
      <c r="V148" s="188"/>
      <c r="W148" s="188"/>
      <c r="X148" s="188"/>
      <c r="Y148" s="186"/>
      <c r="Z148" s="189"/>
    </row>
    <row r="149" spans="2:26" ht="13.5" hidden="1" thickBot="1" x14ac:dyDescent="0.25">
      <c r="B149" s="28"/>
      <c r="C149" s="77"/>
      <c r="F149"/>
      <c r="G149" s="187"/>
      <c r="H149" s="188"/>
      <c r="I149" s="188"/>
      <c r="J149" s="188"/>
      <c r="K149" s="188"/>
      <c r="L149" s="186"/>
      <c r="M149" s="81"/>
      <c r="N149" s="189"/>
      <c r="U149" s="188"/>
      <c r="V149" s="188"/>
      <c r="W149" s="188"/>
      <c r="X149" s="188"/>
      <c r="Y149" s="186"/>
      <c r="Z149" s="189"/>
    </row>
    <row r="150" spans="2:26" ht="13.5" hidden="1" thickBot="1" x14ac:dyDescent="0.25">
      <c r="B150" s="28"/>
      <c r="C150" s="77"/>
      <c r="F150"/>
      <c r="G150" s="187"/>
      <c r="H150" s="188"/>
      <c r="I150" s="188"/>
      <c r="J150" s="188"/>
      <c r="K150" s="188"/>
      <c r="L150" s="186"/>
      <c r="M150" s="81"/>
      <c r="N150" s="189"/>
      <c r="U150" s="188"/>
      <c r="V150" s="188"/>
      <c r="W150" s="188"/>
      <c r="X150" s="188"/>
      <c r="Y150" s="186"/>
      <c r="Z150" s="189"/>
    </row>
    <row r="151" spans="2:26" ht="13.5" hidden="1" thickBot="1" x14ac:dyDescent="0.25">
      <c r="B151" s="28"/>
      <c r="C151" s="77"/>
      <c r="F151"/>
      <c r="G151" s="187"/>
      <c r="H151" s="188"/>
      <c r="I151" s="188"/>
      <c r="J151" s="188"/>
      <c r="K151" s="188"/>
      <c r="L151" s="186"/>
      <c r="M151" s="81"/>
      <c r="N151" s="189"/>
      <c r="U151" s="188"/>
      <c r="V151" s="188"/>
      <c r="W151" s="188"/>
      <c r="X151" s="188"/>
      <c r="Y151" s="186"/>
      <c r="Z151" s="189"/>
    </row>
    <row r="152" spans="2:26" ht="13.5" hidden="1" thickBot="1" x14ac:dyDescent="0.25">
      <c r="B152" s="28"/>
      <c r="C152" s="77"/>
      <c r="F152"/>
      <c r="G152" s="187"/>
      <c r="H152" s="188"/>
      <c r="I152" s="188"/>
      <c r="J152" s="188"/>
      <c r="K152" s="188"/>
      <c r="L152" s="186"/>
      <c r="M152" s="81"/>
      <c r="N152" s="189"/>
      <c r="U152" s="188"/>
      <c r="V152" s="188"/>
      <c r="W152" s="188"/>
      <c r="X152" s="188"/>
      <c r="Y152" s="186"/>
      <c r="Z152" s="189"/>
    </row>
    <row r="153" spans="2:26" ht="13.5" hidden="1" thickBot="1" x14ac:dyDescent="0.25">
      <c r="B153" s="28"/>
      <c r="C153" s="77"/>
      <c r="F153"/>
      <c r="G153" s="190"/>
      <c r="H153" s="191"/>
      <c r="I153" s="191"/>
      <c r="J153" s="191"/>
      <c r="K153" s="191"/>
      <c r="L153" s="186"/>
      <c r="M153" s="81"/>
      <c r="N153" s="192"/>
      <c r="U153" s="188"/>
      <c r="V153" s="188"/>
      <c r="W153" s="188"/>
      <c r="X153" s="188"/>
      <c r="Y153" s="186"/>
      <c r="Z153" s="189"/>
    </row>
    <row r="154" spans="2:26" ht="13.5" hidden="1" thickBot="1" x14ac:dyDescent="0.25">
      <c r="B154" s="28"/>
      <c r="C154" s="77"/>
      <c r="F154"/>
      <c r="G154" s="184"/>
      <c r="H154" s="185"/>
      <c r="I154" s="185"/>
      <c r="J154" s="185"/>
      <c r="K154" s="185"/>
      <c r="L154" s="186"/>
      <c r="M154" s="81"/>
      <c r="N154" s="193"/>
      <c r="U154" s="188"/>
      <c r="V154" s="188"/>
      <c r="W154" s="188"/>
      <c r="X154" s="188"/>
      <c r="Y154" s="186"/>
      <c r="Z154" s="189"/>
    </row>
    <row r="155" spans="2:26" ht="13.5" hidden="1" thickBot="1" x14ac:dyDescent="0.25">
      <c r="B155" s="28"/>
      <c r="C155" s="77"/>
      <c r="F155"/>
      <c r="G155" s="187"/>
      <c r="H155" s="188"/>
      <c r="I155" s="188"/>
      <c r="J155" s="188"/>
      <c r="K155" s="188"/>
      <c r="L155" s="186"/>
      <c r="M155" s="81"/>
      <c r="N155" s="189"/>
      <c r="U155" s="188"/>
      <c r="V155" s="188"/>
      <c r="W155" s="188"/>
      <c r="X155" s="188"/>
      <c r="Y155" s="186"/>
      <c r="Z155" s="189"/>
    </row>
    <row r="156" spans="2:26" ht="13.5" hidden="1" thickBot="1" x14ac:dyDescent="0.25">
      <c r="B156" s="28"/>
      <c r="C156" s="77"/>
      <c r="F156"/>
      <c r="G156" s="187"/>
      <c r="H156" s="188"/>
      <c r="I156" s="188"/>
      <c r="J156" s="188"/>
      <c r="K156" s="188"/>
      <c r="L156" s="186"/>
      <c r="M156" s="81"/>
      <c r="N156" s="189"/>
      <c r="U156" s="188"/>
      <c r="V156" s="188"/>
      <c r="W156" s="188"/>
      <c r="X156" s="188"/>
      <c r="Y156" s="186"/>
      <c r="Z156" s="189"/>
    </row>
    <row r="157" spans="2:26" ht="13.5" hidden="1" thickBot="1" x14ac:dyDescent="0.25">
      <c r="B157" s="28"/>
      <c r="C157" s="77"/>
      <c r="F157"/>
      <c r="G157" s="187"/>
      <c r="H157" s="188"/>
      <c r="I157" s="188"/>
      <c r="J157" s="188"/>
      <c r="K157" s="188"/>
      <c r="L157" s="186"/>
      <c r="M157" s="81"/>
      <c r="N157" s="189"/>
      <c r="U157" s="188"/>
      <c r="V157" s="188"/>
      <c r="W157" s="188"/>
      <c r="X157" s="188"/>
      <c r="Y157" s="186"/>
      <c r="Z157" s="189"/>
    </row>
    <row r="158" spans="2:26" ht="13.5" hidden="1" thickBot="1" x14ac:dyDescent="0.25">
      <c r="B158" s="28"/>
      <c r="C158" s="77"/>
      <c r="F158"/>
      <c r="G158" s="187"/>
      <c r="H158" s="188"/>
      <c r="I158" s="188"/>
      <c r="J158" s="188"/>
      <c r="K158" s="188"/>
      <c r="L158" s="186"/>
      <c r="M158" s="81"/>
      <c r="N158" s="189"/>
      <c r="U158" s="188"/>
      <c r="V158" s="188"/>
      <c r="W158" s="188"/>
      <c r="X158" s="188"/>
      <c r="Y158" s="186"/>
      <c r="Z158" s="189"/>
    </row>
    <row r="159" spans="2:26" ht="13.5" hidden="1" thickBot="1" x14ac:dyDescent="0.25">
      <c r="B159" s="28"/>
      <c r="C159" s="77"/>
      <c r="F159"/>
      <c r="G159" s="187"/>
      <c r="H159" s="188"/>
      <c r="I159" s="188"/>
      <c r="J159" s="188"/>
      <c r="K159" s="188"/>
      <c r="L159" s="186"/>
      <c r="M159" s="81"/>
      <c r="N159" s="189"/>
      <c r="U159" s="188"/>
      <c r="V159" s="188"/>
      <c r="W159" s="188"/>
      <c r="X159" s="188"/>
      <c r="Y159" s="186"/>
      <c r="Z159" s="189"/>
    </row>
    <row r="160" spans="2:26" ht="13.5" hidden="1" thickBot="1" x14ac:dyDescent="0.25">
      <c r="B160" s="28"/>
      <c r="C160" s="77"/>
      <c r="F160"/>
      <c r="G160" s="187"/>
      <c r="H160" s="188"/>
      <c r="I160" s="188"/>
      <c r="J160" s="188"/>
      <c r="K160" s="188"/>
      <c r="L160" s="186"/>
      <c r="M160" s="81"/>
      <c r="N160" s="189"/>
      <c r="U160" s="188"/>
      <c r="V160" s="188"/>
      <c r="W160" s="188"/>
      <c r="X160" s="188"/>
      <c r="Y160" s="186"/>
      <c r="Z160" s="189"/>
    </row>
    <row r="161" spans="2:26" ht="13.5" hidden="1" thickBot="1" x14ac:dyDescent="0.25">
      <c r="B161" s="28"/>
      <c r="C161" s="77"/>
      <c r="F161"/>
      <c r="G161" s="187"/>
      <c r="H161" s="188"/>
      <c r="I161" s="188"/>
      <c r="J161" s="188"/>
      <c r="K161" s="188"/>
      <c r="L161" s="186"/>
      <c r="M161" s="81"/>
      <c r="N161" s="189"/>
      <c r="U161" s="188"/>
      <c r="V161" s="188"/>
      <c r="W161" s="188"/>
      <c r="X161" s="188"/>
      <c r="Y161" s="186"/>
      <c r="Z161" s="189"/>
    </row>
    <row r="162" spans="2:26" ht="13.5" hidden="1" thickBot="1" x14ac:dyDescent="0.25">
      <c r="B162" s="28"/>
      <c r="C162" s="77"/>
      <c r="F162"/>
      <c r="G162" s="187"/>
      <c r="H162" s="188"/>
      <c r="I162" s="188"/>
      <c r="J162" s="188"/>
      <c r="K162" s="188"/>
      <c r="L162" s="186"/>
      <c r="M162" s="81"/>
      <c r="N162" s="189"/>
      <c r="U162" s="188"/>
      <c r="V162" s="188"/>
      <c r="W162" s="188"/>
      <c r="X162" s="188"/>
      <c r="Y162" s="186"/>
      <c r="Z162" s="189"/>
    </row>
    <row r="163" spans="2:26" ht="13.5" hidden="1" thickBot="1" x14ac:dyDescent="0.25">
      <c r="B163" s="28"/>
      <c r="C163" s="77"/>
      <c r="F163"/>
      <c r="G163" s="187"/>
      <c r="H163" s="188"/>
      <c r="I163" s="188"/>
      <c r="J163" s="188"/>
      <c r="K163" s="188"/>
      <c r="L163" s="186"/>
      <c r="M163" s="81"/>
      <c r="N163" s="189"/>
      <c r="U163" s="188"/>
      <c r="V163" s="188"/>
      <c r="W163" s="188"/>
      <c r="X163" s="188"/>
      <c r="Y163" s="186"/>
      <c r="Z163" s="189"/>
    </row>
    <row r="164" spans="2:26" ht="13.5" hidden="1" thickBot="1" x14ac:dyDescent="0.25">
      <c r="B164" s="28"/>
      <c r="C164" s="77"/>
      <c r="F164"/>
      <c r="G164" s="187"/>
      <c r="H164" s="188"/>
      <c r="I164" s="188"/>
      <c r="J164" s="188"/>
      <c r="K164" s="188"/>
      <c r="L164" s="186"/>
      <c r="M164" s="81"/>
      <c r="N164" s="189"/>
      <c r="U164" s="188"/>
      <c r="V164" s="188"/>
      <c r="W164" s="188"/>
      <c r="X164" s="188"/>
      <c r="Y164" s="186"/>
      <c r="Z164" s="189"/>
    </row>
    <row r="165" spans="2:26" ht="13.5" hidden="1" thickBot="1" x14ac:dyDescent="0.25">
      <c r="B165" s="28"/>
      <c r="C165" s="77"/>
      <c r="F165"/>
      <c r="G165" s="187"/>
      <c r="H165" s="188"/>
      <c r="I165" s="188"/>
      <c r="J165" s="188"/>
      <c r="K165" s="188"/>
      <c r="L165" s="186"/>
      <c r="M165" s="81"/>
      <c r="N165" s="189"/>
      <c r="U165" s="188"/>
      <c r="V165" s="188"/>
      <c r="W165" s="188"/>
      <c r="X165" s="188"/>
      <c r="Y165" s="186"/>
      <c r="Z165" s="189"/>
    </row>
    <row r="166" spans="2:26" ht="13.5" hidden="1" thickBot="1" x14ac:dyDescent="0.25">
      <c r="B166" s="28"/>
      <c r="C166" s="77"/>
      <c r="F166"/>
      <c r="G166" s="187"/>
      <c r="H166" s="188"/>
      <c r="I166" s="188"/>
      <c r="J166" s="188"/>
      <c r="K166" s="188"/>
      <c r="L166" s="186"/>
      <c r="M166" s="81"/>
      <c r="N166" s="189"/>
      <c r="U166" s="188"/>
      <c r="V166" s="188"/>
      <c r="W166" s="188"/>
      <c r="X166" s="188"/>
      <c r="Y166" s="186"/>
      <c r="Z166" s="189"/>
    </row>
    <row r="167" spans="2:26" ht="13.5" hidden="1" thickBot="1" x14ac:dyDescent="0.25">
      <c r="B167" s="28"/>
      <c r="C167" s="77"/>
      <c r="F167"/>
      <c r="G167" s="187"/>
      <c r="H167" s="188"/>
      <c r="I167" s="188"/>
      <c r="J167" s="188"/>
      <c r="K167" s="188"/>
      <c r="L167" s="186"/>
      <c r="M167" s="81"/>
      <c r="N167" s="189"/>
      <c r="U167" s="188"/>
      <c r="V167" s="188"/>
      <c r="W167" s="188"/>
      <c r="X167" s="188"/>
      <c r="Y167" s="186"/>
      <c r="Z167" s="189"/>
    </row>
    <row r="168" spans="2:26" ht="13.5" hidden="1" thickBot="1" x14ac:dyDescent="0.25">
      <c r="B168" s="28"/>
      <c r="C168" s="77"/>
      <c r="F168"/>
      <c r="G168" s="187"/>
      <c r="H168" s="188"/>
      <c r="I168" s="188"/>
      <c r="J168" s="188"/>
      <c r="K168" s="188"/>
      <c r="L168" s="186"/>
      <c r="M168" s="81"/>
      <c r="N168" s="189"/>
      <c r="U168" s="188"/>
      <c r="V168" s="188"/>
      <c r="W168" s="188"/>
      <c r="X168" s="188"/>
      <c r="Y168" s="186"/>
      <c r="Z168" s="189"/>
    </row>
    <row r="169" spans="2:26" ht="13.5" hidden="1" thickBot="1" x14ac:dyDescent="0.25">
      <c r="B169" s="28"/>
      <c r="C169" s="77"/>
      <c r="F169"/>
      <c r="G169" s="187"/>
      <c r="H169" s="188"/>
      <c r="I169" s="188"/>
      <c r="J169" s="188"/>
      <c r="K169" s="188"/>
      <c r="L169" s="186"/>
      <c r="M169" s="81"/>
      <c r="N169" s="189"/>
      <c r="U169" s="188"/>
      <c r="V169" s="188"/>
      <c r="W169" s="188"/>
      <c r="X169" s="188"/>
      <c r="Y169" s="186"/>
      <c r="Z169" s="189"/>
    </row>
    <row r="170" spans="2:26" ht="13.5" hidden="1" thickBot="1" x14ac:dyDescent="0.25">
      <c r="B170" s="28"/>
      <c r="C170" s="77"/>
      <c r="F170"/>
      <c r="G170" s="187"/>
      <c r="H170" s="188"/>
      <c r="I170" s="188"/>
      <c r="J170" s="188"/>
      <c r="K170" s="188"/>
      <c r="L170" s="186"/>
      <c r="M170" s="81"/>
      <c r="N170" s="189"/>
      <c r="U170" s="188"/>
      <c r="V170" s="188"/>
      <c r="W170" s="188"/>
      <c r="X170" s="188"/>
      <c r="Y170" s="186"/>
      <c r="Z170" s="189"/>
    </row>
    <row r="171" spans="2:26" ht="13.5" hidden="1" thickBot="1" x14ac:dyDescent="0.25">
      <c r="B171" s="28"/>
      <c r="C171" s="77"/>
      <c r="F171"/>
      <c r="G171" s="187"/>
      <c r="H171" s="188"/>
      <c r="I171" s="188"/>
      <c r="J171" s="188"/>
      <c r="K171" s="188"/>
      <c r="L171" s="186"/>
      <c r="M171" s="81"/>
      <c r="N171" s="189"/>
      <c r="U171" s="188"/>
      <c r="V171" s="188"/>
      <c r="W171" s="188"/>
      <c r="X171" s="188"/>
      <c r="Y171" s="186"/>
      <c r="Z171" s="189"/>
    </row>
    <row r="172" spans="2:26" ht="13.5" hidden="1" thickBot="1" x14ac:dyDescent="0.25">
      <c r="B172" s="28"/>
      <c r="C172" s="77"/>
      <c r="F172"/>
      <c r="G172" s="187"/>
      <c r="H172" s="188"/>
      <c r="I172" s="188"/>
      <c r="J172" s="188"/>
      <c r="K172" s="188"/>
      <c r="L172" s="186"/>
      <c r="M172" s="81"/>
      <c r="N172" s="189"/>
      <c r="U172" s="188"/>
      <c r="V172" s="188"/>
      <c r="W172" s="188"/>
      <c r="X172" s="188"/>
      <c r="Y172" s="186"/>
      <c r="Z172" s="189"/>
    </row>
    <row r="173" spans="2:26" ht="13.5" hidden="1" thickBot="1" x14ac:dyDescent="0.25">
      <c r="B173" s="28"/>
      <c r="C173" s="77"/>
      <c r="F173"/>
      <c r="G173" s="187"/>
      <c r="H173" s="188"/>
      <c r="I173" s="188"/>
      <c r="J173" s="188"/>
      <c r="K173" s="188"/>
      <c r="L173" s="186"/>
      <c r="M173" s="81"/>
      <c r="N173" s="189"/>
      <c r="U173" s="188"/>
      <c r="V173" s="188"/>
      <c r="W173" s="188"/>
      <c r="X173" s="188"/>
      <c r="Y173" s="186"/>
      <c r="Z173" s="189"/>
    </row>
    <row r="174" spans="2:26" ht="13.5" hidden="1" thickBot="1" x14ac:dyDescent="0.25">
      <c r="B174" s="28"/>
      <c r="C174" s="77"/>
      <c r="F174"/>
      <c r="G174" s="187"/>
      <c r="H174" s="188"/>
      <c r="I174" s="188"/>
      <c r="J174" s="188"/>
      <c r="K174" s="188"/>
      <c r="L174" s="186"/>
      <c r="M174" s="81"/>
      <c r="N174" s="189"/>
      <c r="U174" s="188"/>
      <c r="V174" s="188"/>
      <c r="W174" s="188"/>
      <c r="X174" s="188"/>
      <c r="Y174" s="186"/>
      <c r="Z174" s="189"/>
    </row>
    <row r="175" spans="2:26" ht="13.5" hidden="1" thickBot="1" x14ac:dyDescent="0.25">
      <c r="B175" s="28"/>
      <c r="C175" s="77"/>
      <c r="F175"/>
      <c r="G175" s="187"/>
      <c r="H175" s="188"/>
      <c r="I175" s="188"/>
      <c r="J175" s="188"/>
      <c r="K175" s="188"/>
      <c r="L175" s="186"/>
      <c r="M175" s="81"/>
      <c r="N175" s="189"/>
      <c r="U175" s="188"/>
      <c r="V175" s="188"/>
      <c r="W175" s="188"/>
      <c r="X175" s="188"/>
      <c r="Y175" s="186"/>
      <c r="Z175" s="189"/>
    </row>
    <row r="176" spans="2:26" ht="13.5" hidden="1" thickBot="1" x14ac:dyDescent="0.25">
      <c r="B176" s="28"/>
      <c r="C176" s="77"/>
      <c r="F176"/>
      <c r="G176" s="187"/>
      <c r="H176" s="188"/>
      <c r="I176" s="188"/>
      <c r="J176" s="188"/>
      <c r="K176" s="188"/>
      <c r="L176" s="186"/>
      <c r="M176" s="81"/>
      <c r="N176" s="189"/>
      <c r="U176" s="188"/>
      <c r="V176" s="188"/>
      <c r="W176" s="188"/>
      <c r="X176" s="188"/>
      <c r="Y176" s="186"/>
      <c r="Z176" s="189"/>
    </row>
    <row r="177" spans="2:26" ht="13.5" hidden="1" thickBot="1" x14ac:dyDescent="0.25">
      <c r="B177" s="28"/>
      <c r="C177" s="77"/>
      <c r="F177"/>
      <c r="G177" s="187"/>
      <c r="H177" s="188"/>
      <c r="I177" s="188"/>
      <c r="J177" s="188"/>
      <c r="K177" s="188"/>
      <c r="L177" s="186"/>
      <c r="M177" s="81"/>
      <c r="N177" s="189"/>
      <c r="U177" s="188"/>
      <c r="V177" s="188"/>
      <c r="W177" s="188"/>
      <c r="X177" s="188"/>
      <c r="Y177" s="186"/>
      <c r="Z177" s="189"/>
    </row>
    <row r="178" spans="2:26" ht="13.5" hidden="1" thickBot="1" x14ac:dyDescent="0.25">
      <c r="B178" s="28"/>
      <c r="C178" s="77"/>
      <c r="F178"/>
      <c r="G178" s="187"/>
      <c r="H178" s="188"/>
      <c r="I178" s="188"/>
      <c r="J178" s="188"/>
      <c r="K178" s="188"/>
      <c r="L178" s="186"/>
      <c r="M178" s="81"/>
      <c r="N178" s="189"/>
      <c r="U178" s="188"/>
      <c r="V178" s="188"/>
      <c r="W178" s="188"/>
      <c r="X178" s="188"/>
      <c r="Y178" s="186"/>
      <c r="Z178" s="189"/>
    </row>
    <row r="179" spans="2:26" ht="13.5" hidden="1" thickBot="1" x14ac:dyDescent="0.25">
      <c r="B179" s="28"/>
      <c r="C179" s="77"/>
      <c r="F179"/>
      <c r="G179" s="187"/>
      <c r="H179" s="188"/>
      <c r="I179" s="188"/>
      <c r="J179" s="188"/>
      <c r="K179" s="188"/>
      <c r="L179" s="186"/>
      <c r="M179" s="81"/>
      <c r="N179" s="189"/>
      <c r="U179" s="188"/>
      <c r="V179" s="188"/>
      <c r="W179" s="188"/>
      <c r="X179" s="188"/>
      <c r="Y179" s="186"/>
      <c r="Z179" s="189"/>
    </row>
    <row r="180" spans="2:26" ht="13.5" hidden="1" thickBot="1" x14ac:dyDescent="0.25">
      <c r="B180" s="28"/>
      <c r="C180" s="77"/>
      <c r="F180"/>
      <c r="G180" s="187"/>
      <c r="H180" s="188"/>
      <c r="I180" s="188"/>
      <c r="J180" s="188"/>
      <c r="K180" s="188"/>
      <c r="L180" s="186"/>
      <c r="M180" s="81"/>
      <c r="N180" s="189"/>
      <c r="U180" s="188"/>
      <c r="V180" s="188"/>
      <c r="W180" s="188"/>
      <c r="X180" s="188"/>
      <c r="Y180" s="186"/>
      <c r="Z180" s="189"/>
    </row>
    <row r="181" spans="2:26" ht="13.5" hidden="1" thickBot="1" x14ac:dyDescent="0.25">
      <c r="B181" s="28"/>
      <c r="C181" s="77"/>
      <c r="F181"/>
      <c r="G181" s="187"/>
      <c r="H181" s="188"/>
      <c r="I181" s="188"/>
      <c r="J181" s="188"/>
      <c r="K181" s="188"/>
      <c r="L181" s="186"/>
      <c r="M181" s="81"/>
      <c r="N181" s="189"/>
      <c r="U181" s="188"/>
      <c r="V181" s="188"/>
      <c r="W181" s="188"/>
      <c r="X181" s="188"/>
      <c r="Y181" s="186"/>
      <c r="Z181" s="189"/>
    </row>
    <row r="182" spans="2:26" ht="13.5" hidden="1" thickBot="1" x14ac:dyDescent="0.25">
      <c r="B182" s="28"/>
      <c r="C182" s="77"/>
      <c r="F182"/>
      <c r="G182" s="190"/>
      <c r="H182" s="191"/>
      <c r="I182" s="191"/>
      <c r="J182" s="191"/>
      <c r="K182" s="191"/>
      <c r="L182" s="186"/>
      <c r="M182" s="81"/>
      <c r="N182" s="192"/>
      <c r="U182" s="188"/>
      <c r="V182" s="188"/>
      <c r="W182" s="188"/>
      <c r="X182" s="188"/>
      <c r="Y182" s="186"/>
      <c r="Z182" s="189"/>
    </row>
    <row r="183" spans="2:26" ht="13.5" hidden="1" thickBot="1" x14ac:dyDescent="0.25">
      <c r="B183" s="28"/>
      <c r="C183" s="77"/>
      <c r="F183"/>
      <c r="G183" s="184"/>
      <c r="H183" s="185"/>
      <c r="I183" s="185"/>
      <c r="J183" s="185"/>
      <c r="K183" s="185"/>
      <c r="L183" s="186"/>
      <c r="M183" s="81"/>
      <c r="N183" s="193"/>
      <c r="U183" s="188"/>
      <c r="V183" s="188"/>
      <c r="W183" s="188"/>
      <c r="X183" s="188"/>
      <c r="Y183" s="186"/>
      <c r="Z183" s="189"/>
    </row>
    <row r="184" spans="2:26" ht="13.5" hidden="1" thickBot="1" x14ac:dyDescent="0.25">
      <c r="B184" s="28"/>
      <c r="C184" s="77"/>
      <c r="F184"/>
      <c r="G184" s="187"/>
      <c r="H184" s="188"/>
      <c r="I184" s="188"/>
      <c r="J184" s="188"/>
      <c r="K184" s="188"/>
      <c r="L184" s="186"/>
      <c r="M184" s="81"/>
      <c r="N184" s="189"/>
      <c r="U184" s="188"/>
      <c r="V184" s="188"/>
      <c r="W184" s="188"/>
      <c r="X184" s="188"/>
      <c r="Y184" s="186"/>
      <c r="Z184" s="189"/>
    </row>
    <row r="185" spans="2:26" ht="13.5" hidden="1" thickBot="1" x14ac:dyDescent="0.25">
      <c r="B185" s="28"/>
      <c r="C185" s="77"/>
      <c r="F185"/>
      <c r="G185" s="187"/>
      <c r="H185" s="188"/>
      <c r="I185" s="188"/>
      <c r="J185" s="188"/>
      <c r="K185" s="188"/>
      <c r="L185" s="186"/>
      <c r="M185" s="81"/>
      <c r="N185" s="189"/>
      <c r="U185" s="188"/>
      <c r="V185" s="188"/>
      <c r="W185" s="188"/>
      <c r="X185" s="188"/>
      <c r="Y185" s="186"/>
      <c r="Z185" s="189"/>
    </row>
    <row r="186" spans="2:26" ht="13.5" hidden="1" thickBot="1" x14ac:dyDescent="0.25">
      <c r="B186" s="28"/>
      <c r="C186" s="77"/>
      <c r="F186"/>
      <c r="G186" s="187"/>
      <c r="H186" s="188"/>
      <c r="I186" s="188"/>
      <c r="J186" s="188"/>
      <c r="K186" s="188"/>
      <c r="L186" s="186"/>
      <c r="M186" s="81"/>
      <c r="N186" s="189"/>
      <c r="U186" s="188"/>
      <c r="V186" s="188"/>
      <c r="W186" s="188"/>
      <c r="X186" s="188"/>
      <c r="Y186" s="186"/>
      <c r="Z186" s="189"/>
    </row>
    <row r="187" spans="2:26" ht="13.5" hidden="1" thickBot="1" x14ac:dyDescent="0.25">
      <c r="B187" s="28"/>
      <c r="C187" s="77"/>
      <c r="F187"/>
      <c r="G187" s="187"/>
      <c r="H187" s="188"/>
      <c r="I187" s="188"/>
      <c r="J187" s="188"/>
      <c r="K187" s="188"/>
      <c r="L187" s="186"/>
      <c r="M187" s="81"/>
      <c r="N187" s="189"/>
      <c r="U187" s="188"/>
      <c r="V187" s="188"/>
      <c r="W187" s="188"/>
      <c r="X187" s="188"/>
      <c r="Y187" s="186"/>
      <c r="Z187" s="189"/>
    </row>
    <row r="188" spans="2:26" ht="13.5" hidden="1" thickBot="1" x14ac:dyDescent="0.25">
      <c r="B188" s="28"/>
      <c r="C188" s="77"/>
      <c r="F188"/>
      <c r="G188" s="187"/>
      <c r="H188" s="188"/>
      <c r="I188" s="188"/>
      <c r="J188" s="188"/>
      <c r="K188" s="188"/>
      <c r="L188" s="186"/>
      <c r="M188" s="81"/>
      <c r="N188" s="189"/>
      <c r="U188" s="188"/>
      <c r="V188" s="188"/>
      <c r="W188" s="188"/>
      <c r="X188" s="188"/>
      <c r="Y188" s="186"/>
      <c r="Z188" s="189"/>
    </row>
    <row r="189" spans="2:26" ht="13.5" hidden="1" thickBot="1" x14ac:dyDescent="0.25">
      <c r="B189" s="28"/>
      <c r="C189" s="77"/>
      <c r="F189"/>
      <c r="G189" s="187"/>
      <c r="H189" s="188"/>
      <c r="I189" s="188"/>
      <c r="J189" s="188"/>
      <c r="K189" s="188"/>
      <c r="L189" s="186"/>
      <c r="M189" s="81"/>
      <c r="N189" s="189"/>
      <c r="U189" s="188"/>
      <c r="V189" s="188"/>
      <c r="W189" s="188"/>
      <c r="X189" s="188"/>
      <c r="Y189" s="186"/>
      <c r="Z189" s="189"/>
    </row>
    <row r="190" spans="2:26" ht="13.5" hidden="1" thickBot="1" x14ac:dyDescent="0.25">
      <c r="B190" s="28"/>
      <c r="C190" s="77"/>
      <c r="F190"/>
      <c r="G190" s="187"/>
      <c r="H190" s="188"/>
      <c r="I190" s="188"/>
      <c r="J190" s="188"/>
      <c r="K190" s="188"/>
      <c r="L190" s="186"/>
      <c r="M190" s="81"/>
      <c r="N190" s="189"/>
      <c r="U190" s="188"/>
      <c r="V190" s="188"/>
      <c r="W190" s="188"/>
      <c r="X190" s="188"/>
      <c r="Y190" s="186"/>
      <c r="Z190" s="189"/>
    </row>
    <row r="191" spans="2:26" ht="13.5" hidden="1" thickBot="1" x14ac:dyDescent="0.25">
      <c r="B191" s="28"/>
      <c r="C191" s="77"/>
      <c r="F191"/>
      <c r="G191" s="187"/>
      <c r="H191" s="188"/>
      <c r="I191" s="188"/>
      <c r="J191" s="188"/>
      <c r="K191" s="188"/>
      <c r="L191" s="186"/>
      <c r="M191" s="81"/>
      <c r="N191" s="189"/>
      <c r="U191" s="188"/>
      <c r="V191" s="188"/>
      <c r="W191" s="188"/>
      <c r="X191" s="188"/>
      <c r="Y191" s="186"/>
      <c r="Z191" s="189"/>
    </row>
    <row r="192" spans="2:26" ht="13.5" hidden="1" thickBot="1" x14ac:dyDescent="0.25">
      <c r="B192" s="28"/>
      <c r="C192" s="77"/>
      <c r="F192"/>
      <c r="G192" s="187"/>
      <c r="H192" s="188"/>
      <c r="I192" s="188"/>
      <c r="J192" s="188"/>
      <c r="K192" s="188"/>
      <c r="L192" s="186"/>
      <c r="M192" s="81"/>
      <c r="N192" s="189"/>
      <c r="U192" s="188"/>
      <c r="V192" s="188"/>
      <c r="W192" s="188"/>
      <c r="X192" s="188"/>
      <c r="Y192" s="186"/>
      <c r="Z192" s="189"/>
    </row>
    <row r="193" spans="2:26" ht="13.5" hidden="1" thickBot="1" x14ac:dyDescent="0.25">
      <c r="B193" s="28"/>
      <c r="C193" s="77"/>
      <c r="F193"/>
      <c r="G193" s="187"/>
      <c r="H193" s="188"/>
      <c r="I193" s="188"/>
      <c r="J193" s="188"/>
      <c r="K193" s="188"/>
      <c r="L193" s="186"/>
      <c r="M193" s="81"/>
      <c r="N193" s="189"/>
      <c r="U193" s="188"/>
      <c r="V193" s="188"/>
      <c r="W193" s="188"/>
      <c r="X193" s="188"/>
      <c r="Y193" s="186"/>
      <c r="Z193" s="189"/>
    </row>
    <row r="194" spans="2:26" ht="13.5" hidden="1" thickBot="1" x14ac:dyDescent="0.25">
      <c r="B194" s="28"/>
      <c r="C194" s="77"/>
      <c r="F194"/>
      <c r="G194" s="187"/>
      <c r="H194" s="188"/>
      <c r="I194" s="188"/>
      <c r="J194" s="188"/>
      <c r="K194" s="188"/>
      <c r="L194" s="186"/>
      <c r="M194" s="81"/>
      <c r="N194" s="189"/>
      <c r="U194" s="188"/>
      <c r="V194" s="188"/>
      <c r="W194" s="188"/>
      <c r="X194" s="188"/>
      <c r="Y194" s="186"/>
      <c r="Z194" s="189"/>
    </row>
    <row r="195" spans="2:26" ht="13.5" hidden="1" thickBot="1" x14ac:dyDescent="0.25">
      <c r="B195" s="28"/>
      <c r="C195" s="77"/>
      <c r="F195"/>
      <c r="G195" s="187"/>
      <c r="H195" s="188"/>
      <c r="I195" s="188"/>
      <c r="J195" s="188"/>
      <c r="K195" s="188"/>
      <c r="L195" s="186"/>
      <c r="M195" s="81"/>
      <c r="N195" s="189"/>
      <c r="U195" s="188"/>
      <c r="V195" s="188"/>
      <c r="W195" s="188"/>
      <c r="X195" s="188"/>
      <c r="Y195" s="186"/>
      <c r="Z195" s="189"/>
    </row>
    <row r="196" spans="2:26" ht="13.5" hidden="1" thickBot="1" x14ac:dyDescent="0.25">
      <c r="B196" s="28"/>
      <c r="C196" s="77"/>
      <c r="F196"/>
      <c r="G196" s="187"/>
      <c r="H196" s="188"/>
      <c r="I196" s="188"/>
      <c r="J196" s="188"/>
      <c r="K196" s="188"/>
      <c r="L196" s="186"/>
      <c r="M196" s="81"/>
      <c r="N196" s="189"/>
      <c r="U196" s="188"/>
      <c r="V196" s="188"/>
      <c r="W196" s="188"/>
      <c r="X196" s="188"/>
      <c r="Y196" s="186"/>
      <c r="Z196" s="189"/>
    </row>
    <row r="197" spans="2:26" ht="13.5" hidden="1" thickBot="1" x14ac:dyDescent="0.25">
      <c r="B197" s="28"/>
      <c r="C197" s="77"/>
      <c r="F197"/>
      <c r="G197" s="187"/>
      <c r="H197" s="188"/>
      <c r="I197" s="188"/>
      <c r="J197" s="188"/>
      <c r="K197" s="188"/>
      <c r="L197" s="186"/>
      <c r="M197" s="81"/>
      <c r="N197" s="189"/>
      <c r="U197" s="188"/>
      <c r="V197" s="188"/>
      <c r="W197" s="188"/>
      <c r="X197" s="188"/>
      <c r="Y197" s="186"/>
      <c r="Z197" s="189"/>
    </row>
    <row r="198" spans="2:26" ht="13.5" hidden="1" thickBot="1" x14ac:dyDescent="0.25">
      <c r="B198" s="28"/>
      <c r="C198" s="77"/>
      <c r="F198"/>
      <c r="G198" s="187"/>
      <c r="H198" s="188"/>
      <c r="I198" s="188"/>
      <c r="J198" s="188"/>
      <c r="K198" s="188"/>
      <c r="L198" s="186"/>
      <c r="M198" s="81"/>
      <c r="N198" s="189"/>
      <c r="U198" s="188"/>
      <c r="V198" s="188"/>
      <c r="W198" s="188"/>
      <c r="X198" s="188"/>
      <c r="Y198" s="186"/>
      <c r="Z198" s="189"/>
    </row>
    <row r="199" spans="2:26" ht="13.5" hidden="1" thickBot="1" x14ac:dyDescent="0.25">
      <c r="B199" s="28"/>
      <c r="C199" s="77"/>
      <c r="F199"/>
      <c r="G199" s="187"/>
      <c r="H199" s="188"/>
      <c r="I199" s="188"/>
      <c r="J199" s="188"/>
      <c r="K199" s="188"/>
      <c r="L199" s="186"/>
      <c r="M199" s="81"/>
      <c r="N199" s="189"/>
      <c r="U199" s="188"/>
      <c r="V199" s="188"/>
      <c r="W199" s="188"/>
      <c r="X199" s="188"/>
      <c r="Y199" s="186"/>
      <c r="Z199" s="189"/>
    </row>
    <row r="200" spans="2:26" ht="13.5" hidden="1" thickBot="1" x14ac:dyDescent="0.25">
      <c r="B200" s="28"/>
      <c r="C200" s="77"/>
      <c r="F200"/>
      <c r="G200" s="187"/>
      <c r="H200" s="188"/>
      <c r="I200" s="188"/>
      <c r="J200" s="188"/>
      <c r="K200" s="188"/>
      <c r="L200" s="186"/>
      <c r="M200" s="81"/>
      <c r="N200" s="189"/>
      <c r="U200" s="188"/>
      <c r="V200" s="188"/>
      <c r="W200" s="188"/>
      <c r="X200" s="188"/>
      <c r="Y200" s="186"/>
      <c r="Z200" s="189"/>
    </row>
    <row r="201" spans="2:26" ht="13.5" hidden="1" thickBot="1" x14ac:dyDescent="0.25">
      <c r="B201" s="28"/>
      <c r="C201" s="77"/>
      <c r="F201"/>
      <c r="G201" s="187"/>
      <c r="H201" s="188"/>
      <c r="I201" s="188"/>
      <c r="J201" s="188"/>
      <c r="K201" s="188"/>
      <c r="L201" s="186"/>
      <c r="M201" s="81"/>
      <c r="N201" s="189"/>
      <c r="U201" s="188"/>
      <c r="V201" s="188"/>
      <c r="W201" s="188"/>
      <c r="X201" s="188"/>
      <c r="Y201" s="186"/>
      <c r="Z201" s="189"/>
    </row>
    <row r="202" spans="2:26" ht="13.5" hidden="1" thickBot="1" x14ac:dyDescent="0.25">
      <c r="B202" s="28"/>
      <c r="C202" s="77"/>
      <c r="F202"/>
      <c r="G202" s="187"/>
      <c r="H202" s="188"/>
      <c r="I202" s="188"/>
      <c r="J202" s="188"/>
      <c r="K202" s="188"/>
      <c r="L202" s="186"/>
      <c r="M202" s="81"/>
      <c r="N202" s="189"/>
      <c r="U202" s="188"/>
      <c r="V202" s="188"/>
      <c r="W202" s="188"/>
      <c r="X202" s="188"/>
      <c r="Y202" s="186"/>
      <c r="Z202" s="189"/>
    </row>
    <row r="203" spans="2:26" ht="13.5" hidden="1" thickBot="1" x14ac:dyDescent="0.25">
      <c r="B203" s="28"/>
      <c r="C203" s="77"/>
      <c r="F203"/>
      <c r="G203" s="187"/>
      <c r="H203" s="188"/>
      <c r="I203" s="188"/>
      <c r="J203" s="188"/>
      <c r="K203" s="188"/>
      <c r="L203" s="186"/>
      <c r="M203" s="81"/>
      <c r="N203" s="189"/>
      <c r="U203" s="188"/>
      <c r="V203" s="188"/>
      <c r="W203" s="188"/>
      <c r="X203" s="188"/>
      <c r="Y203" s="186"/>
      <c r="Z203" s="189"/>
    </row>
    <row r="204" spans="2:26" ht="13.5" hidden="1" thickBot="1" x14ac:dyDescent="0.25">
      <c r="B204" s="28"/>
      <c r="C204" s="77"/>
      <c r="F204"/>
      <c r="G204" s="187"/>
      <c r="H204" s="188"/>
      <c r="I204" s="188"/>
      <c r="J204" s="188"/>
      <c r="K204" s="188"/>
      <c r="L204" s="186"/>
      <c r="M204" s="81"/>
      <c r="N204" s="189"/>
      <c r="U204" s="188"/>
      <c r="V204" s="188"/>
      <c r="W204" s="188"/>
      <c r="X204" s="188"/>
      <c r="Y204" s="186"/>
      <c r="Z204" s="189"/>
    </row>
    <row r="205" spans="2:26" ht="13.5" hidden="1" thickBot="1" x14ac:dyDescent="0.25">
      <c r="B205" s="28"/>
      <c r="C205" s="77"/>
      <c r="F205"/>
      <c r="G205" s="190"/>
      <c r="H205" s="191"/>
      <c r="I205" s="191"/>
      <c r="J205" s="191"/>
      <c r="K205" s="191"/>
      <c r="L205" s="186"/>
      <c r="M205" s="81"/>
      <c r="N205" s="192"/>
      <c r="U205" s="188"/>
      <c r="V205" s="188"/>
      <c r="W205" s="188"/>
      <c r="X205" s="188"/>
      <c r="Y205" s="186"/>
      <c r="Z205" s="189"/>
    </row>
    <row r="206" spans="2:26" ht="13.5" hidden="1" thickBot="1" x14ac:dyDescent="0.25">
      <c r="B206" s="28"/>
      <c r="C206" s="77"/>
      <c r="F206"/>
      <c r="G206" s="184"/>
      <c r="H206" s="185"/>
      <c r="I206" s="185"/>
      <c r="J206" s="185"/>
      <c r="K206" s="185"/>
      <c r="L206" s="186"/>
      <c r="M206" s="81"/>
      <c r="N206" s="193"/>
      <c r="U206" s="188"/>
      <c r="V206" s="188"/>
      <c r="W206" s="188"/>
      <c r="X206" s="188"/>
      <c r="Y206" s="186"/>
      <c r="Z206" s="189"/>
    </row>
    <row r="207" spans="2:26" ht="13.5" hidden="1" thickBot="1" x14ac:dyDescent="0.25">
      <c r="B207" s="28"/>
      <c r="C207" s="77"/>
      <c r="F207"/>
      <c r="G207" s="187"/>
      <c r="H207" s="188"/>
      <c r="I207" s="188"/>
      <c r="J207" s="188"/>
      <c r="K207" s="188"/>
      <c r="L207" s="186"/>
      <c r="M207" s="81"/>
      <c r="N207" s="189"/>
      <c r="U207" s="188"/>
      <c r="V207" s="188"/>
      <c r="W207" s="188"/>
      <c r="X207" s="188"/>
      <c r="Y207" s="186"/>
      <c r="Z207" s="189"/>
    </row>
    <row r="208" spans="2:26" ht="13.5" hidden="1" thickBot="1" x14ac:dyDescent="0.25">
      <c r="B208" s="28"/>
      <c r="C208" s="77"/>
      <c r="F208"/>
      <c r="G208" s="187"/>
      <c r="H208" s="188"/>
      <c r="I208" s="188"/>
      <c r="J208" s="188"/>
      <c r="K208" s="188"/>
      <c r="L208" s="186"/>
      <c r="M208" s="81"/>
      <c r="N208" s="189"/>
      <c r="U208" s="188"/>
      <c r="V208" s="188"/>
      <c r="W208" s="188"/>
      <c r="X208" s="188"/>
      <c r="Y208" s="186"/>
      <c r="Z208" s="189"/>
    </row>
    <row r="209" spans="2:26" ht="13.5" hidden="1" thickBot="1" x14ac:dyDescent="0.25">
      <c r="B209" s="28"/>
      <c r="C209" s="77"/>
      <c r="F209"/>
      <c r="G209" s="187"/>
      <c r="H209" s="188"/>
      <c r="I209" s="188"/>
      <c r="J209" s="188"/>
      <c r="K209" s="188"/>
      <c r="L209" s="186"/>
      <c r="M209" s="81"/>
      <c r="N209" s="189"/>
      <c r="U209" s="188"/>
      <c r="V209" s="188"/>
      <c r="W209" s="188"/>
      <c r="X209" s="188"/>
      <c r="Y209" s="186"/>
      <c r="Z209" s="189"/>
    </row>
    <row r="210" spans="2:26" ht="13.5" hidden="1" thickBot="1" x14ac:dyDescent="0.25">
      <c r="B210" s="28"/>
      <c r="C210" s="77"/>
      <c r="F210"/>
      <c r="G210" s="187"/>
      <c r="H210" s="188"/>
      <c r="I210" s="188"/>
      <c r="J210" s="188"/>
      <c r="K210" s="188"/>
      <c r="L210" s="186"/>
      <c r="M210" s="81"/>
      <c r="N210" s="189"/>
      <c r="U210" s="188"/>
      <c r="V210" s="188"/>
      <c r="W210" s="188"/>
      <c r="X210" s="188"/>
      <c r="Y210" s="186"/>
      <c r="Z210" s="189"/>
    </row>
    <row r="211" spans="2:26" ht="13.5" hidden="1" thickBot="1" x14ac:dyDescent="0.25">
      <c r="B211" s="28"/>
      <c r="C211" s="77"/>
      <c r="F211"/>
      <c r="G211" s="187"/>
      <c r="H211" s="188"/>
      <c r="I211" s="188"/>
      <c r="J211" s="188"/>
      <c r="K211" s="188"/>
      <c r="L211" s="186"/>
      <c r="M211" s="81"/>
      <c r="N211" s="189"/>
      <c r="U211" s="188"/>
      <c r="V211" s="188"/>
      <c r="W211" s="188"/>
      <c r="X211" s="188"/>
      <c r="Y211" s="186"/>
      <c r="Z211" s="189"/>
    </row>
    <row r="212" spans="2:26" ht="13.5" hidden="1" thickBot="1" x14ac:dyDescent="0.25">
      <c r="B212" s="28"/>
      <c r="C212" s="77"/>
      <c r="F212"/>
      <c r="G212" s="187"/>
      <c r="H212" s="188"/>
      <c r="I212" s="188"/>
      <c r="J212" s="188"/>
      <c r="K212" s="188"/>
      <c r="L212" s="186"/>
      <c r="M212" s="81"/>
      <c r="N212" s="189"/>
      <c r="U212" s="188"/>
      <c r="V212" s="188"/>
      <c r="W212" s="188"/>
      <c r="X212" s="188"/>
      <c r="Y212" s="186"/>
      <c r="Z212" s="189"/>
    </row>
    <row r="213" spans="2:26" ht="13.5" hidden="1" thickBot="1" x14ac:dyDescent="0.25">
      <c r="B213" s="28"/>
      <c r="C213" s="77"/>
      <c r="F213"/>
      <c r="G213" s="187"/>
      <c r="H213" s="188"/>
      <c r="I213" s="188"/>
      <c r="J213" s="188"/>
      <c r="K213" s="188"/>
      <c r="L213" s="186"/>
      <c r="M213" s="81"/>
      <c r="N213" s="189"/>
      <c r="U213" s="188"/>
      <c r="V213" s="188"/>
      <c r="W213" s="188"/>
      <c r="X213" s="188"/>
      <c r="Y213" s="186"/>
      <c r="Z213" s="189"/>
    </row>
    <row r="214" spans="2:26" ht="13.5" hidden="1" thickBot="1" x14ac:dyDescent="0.25">
      <c r="B214" s="28"/>
      <c r="C214" s="77"/>
      <c r="F214"/>
      <c r="G214" s="187"/>
      <c r="H214" s="188"/>
      <c r="I214" s="188"/>
      <c r="J214" s="188"/>
      <c r="K214" s="188"/>
      <c r="L214" s="186"/>
      <c r="M214" s="81"/>
      <c r="N214" s="189"/>
      <c r="U214" s="188"/>
      <c r="V214" s="188"/>
      <c r="W214" s="188"/>
      <c r="X214" s="188"/>
      <c r="Y214" s="186"/>
      <c r="Z214" s="189"/>
    </row>
    <row r="215" spans="2:26" ht="13.5" hidden="1" thickBot="1" x14ac:dyDescent="0.25">
      <c r="B215" s="28"/>
      <c r="C215" s="77"/>
      <c r="D215" s="139">
        <v>20</v>
      </c>
      <c r="F215"/>
      <c r="G215" s="187"/>
      <c r="H215" s="188"/>
      <c r="I215" s="188"/>
      <c r="J215" s="188"/>
      <c r="K215" s="188"/>
      <c r="L215" s="186"/>
      <c r="M215" s="81"/>
      <c r="N215" s="189"/>
      <c r="U215" s="188"/>
      <c r="V215" s="188"/>
      <c r="W215" s="188"/>
      <c r="X215" s="188"/>
      <c r="Y215" s="186"/>
      <c r="Z215" s="189"/>
    </row>
    <row r="216" spans="2:26" ht="13.5" hidden="1" thickBot="1" x14ac:dyDescent="0.25">
      <c r="B216" s="28"/>
      <c r="C216" s="77"/>
      <c r="D216" s="139">
        <v>21</v>
      </c>
      <c r="F216"/>
      <c r="G216" s="187"/>
      <c r="H216" s="188"/>
      <c r="I216" s="188"/>
      <c r="J216" s="188"/>
      <c r="K216" s="188"/>
      <c r="L216" s="186"/>
      <c r="M216" s="81"/>
      <c r="N216" s="189"/>
      <c r="U216" s="188"/>
      <c r="V216" s="188"/>
      <c r="W216" s="188"/>
      <c r="X216" s="188"/>
      <c r="Y216" s="186"/>
      <c r="Z216" s="189"/>
    </row>
    <row r="217" spans="2:26" ht="13.5" hidden="1" thickBot="1" x14ac:dyDescent="0.25">
      <c r="B217" s="28"/>
      <c r="C217" s="77"/>
      <c r="D217" s="139">
        <v>22</v>
      </c>
      <c r="F217"/>
      <c r="G217" s="187"/>
      <c r="H217" s="188"/>
      <c r="I217" s="188"/>
      <c r="J217" s="188"/>
      <c r="K217" s="188"/>
      <c r="L217" s="186"/>
      <c r="M217" s="81"/>
      <c r="N217" s="189"/>
      <c r="U217" s="188"/>
      <c r="V217" s="188"/>
      <c r="W217" s="188"/>
      <c r="X217" s="188"/>
      <c r="Y217" s="186"/>
      <c r="Z217" s="189"/>
    </row>
    <row r="218" spans="2:26" ht="13.5" hidden="1" thickBot="1" x14ac:dyDescent="0.25">
      <c r="B218" s="28"/>
      <c r="C218" s="77"/>
      <c r="D218" s="139">
        <v>23</v>
      </c>
      <c r="F218"/>
      <c r="G218" s="187"/>
      <c r="H218" s="188"/>
      <c r="I218" s="188"/>
      <c r="J218" s="188"/>
      <c r="K218" s="188"/>
      <c r="L218" s="186"/>
      <c r="M218" s="81"/>
      <c r="N218" s="189"/>
      <c r="U218" s="188"/>
      <c r="V218" s="188"/>
      <c r="W218" s="188"/>
      <c r="X218" s="188"/>
      <c r="Y218" s="186"/>
      <c r="Z218" s="189"/>
    </row>
    <row r="219" spans="2:26" ht="13.5" hidden="1" thickBot="1" x14ac:dyDescent="0.25">
      <c r="B219" s="28"/>
      <c r="C219" s="77"/>
      <c r="D219" s="139">
        <v>24</v>
      </c>
      <c r="F219"/>
      <c r="G219" s="187"/>
      <c r="H219" s="188"/>
      <c r="I219" s="188"/>
      <c r="J219" s="188"/>
      <c r="K219" s="188"/>
      <c r="L219" s="186"/>
      <c r="M219" s="81"/>
      <c r="N219" s="189"/>
      <c r="U219" s="188"/>
      <c r="V219" s="188"/>
      <c r="W219" s="188"/>
      <c r="X219" s="188"/>
      <c r="Y219" s="186"/>
      <c r="Z219" s="189"/>
    </row>
    <row r="220" spans="2:26" ht="13.5" hidden="1" thickBot="1" x14ac:dyDescent="0.25">
      <c r="B220" s="28"/>
      <c r="C220" s="77"/>
      <c r="D220" s="139">
        <v>29</v>
      </c>
      <c r="F220"/>
      <c r="G220" s="187"/>
      <c r="H220" s="188"/>
      <c r="I220" s="188"/>
      <c r="J220" s="188"/>
      <c r="K220" s="188"/>
      <c r="L220" s="186"/>
      <c r="M220" s="81"/>
      <c r="N220" s="189"/>
      <c r="U220" s="188"/>
      <c r="V220" s="188"/>
      <c r="W220" s="188"/>
      <c r="X220" s="188"/>
      <c r="Y220" s="186"/>
      <c r="Z220" s="189"/>
    </row>
    <row r="221" spans="2:26" ht="13.5" hidden="1" thickBot="1" x14ac:dyDescent="0.25">
      <c r="B221" s="28"/>
      <c r="C221" s="77"/>
      <c r="D221" s="139">
        <v>30</v>
      </c>
      <c r="F221"/>
      <c r="G221" s="187"/>
      <c r="H221" s="188"/>
      <c r="I221" s="188"/>
      <c r="J221" s="188"/>
      <c r="K221" s="188"/>
      <c r="L221" s="186"/>
      <c r="M221" s="81"/>
      <c r="N221" s="189"/>
      <c r="U221" s="188"/>
      <c r="V221" s="188"/>
      <c r="W221" s="188"/>
      <c r="X221" s="188"/>
      <c r="Y221" s="186"/>
      <c r="Z221" s="189"/>
    </row>
    <row r="222" spans="2:26" ht="13.5" hidden="1" thickBot="1" x14ac:dyDescent="0.25">
      <c r="B222" s="28"/>
      <c r="C222" s="77"/>
      <c r="D222" s="139">
        <v>31</v>
      </c>
      <c r="F222"/>
      <c r="G222" s="187"/>
      <c r="H222" s="188"/>
      <c r="I222" s="188"/>
      <c r="J222" s="188"/>
      <c r="K222" s="188"/>
      <c r="L222" s="186"/>
      <c r="M222" s="81"/>
      <c r="N222" s="189"/>
      <c r="U222" s="188"/>
      <c r="V222" s="188"/>
      <c r="W222" s="188"/>
      <c r="X222" s="188"/>
      <c r="Y222" s="186"/>
      <c r="Z222" s="189"/>
    </row>
    <row r="223" spans="2:26" ht="13.5" hidden="1" thickBot="1" x14ac:dyDescent="0.25">
      <c r="B223" s="28"/>
      <c r="C223" s="77"/>
      <c r="D223" s="139">
        <v>32</v>
      </c>
      <c r="F223"/>
      <c r="G223" s="190"/>
      <c r="H223" s="191"/>
      <c r="I223" s="191"/>
      <c r="J223" s="191"/>
      <c r="K223" s="191"/>
      <c r="L223" s="186"/>
      <c r="M223" s="81"/>
      <c r="N223" s="192"/>
      <c r="U223" s="188"/>
      <c r="V223" s="188"/>
      <c r="W223" s="188"/>
      <c r="X223" s="188"/>
      <c r="Y223" s="186"/>
      <c r="Z223" s="189"/>
    </row>
    <row r="224" spans="2:26" ht="13.5" hidden="1" thickBot="1" x14ac:dyDescent="0.25">
      <c r="B224" s="28"/>
      <c r="C224" s="77"/>
      <c r="D224" s="139">
        <v>33</v>
      </c>
      <c r="F224"/>
      <c r="G224" s="184"/>
      <c r="H224" s="185"/>
      <c r="I224" s="185"/>
      <c r="J224" s="185"/>
      <c r="K224" s="185"/>
      <c r="L224" s="186"/>
      <c r="M224" s="81"/>
      <c r="N224" s="193"/>
      <c r="U224" s="188"/>
      <c r="V224" s="188"/>
      <c r="W224" s="188"/>
      <c r="X224" s="188"/>
      <c r="Y224" s="186"/>
      <c r="Z224" s="189"/>
    </row>
    <row r="225" spans="2:26" ht="13.5" hidden="1" thickBot="1" x14ac:dyDescent="0.25">
      <c r="B225" s="28"/>
      <c r="C225" s="77"/>
      <c r="D225" s="139">
        <v>35</v>
      </c>
      <c r="F225"/>
      <c r="G225" s="187"/>
      <c r="H225" s="188"/>
      <c r="I225" s="188"/>
      <c r="J225" s="188"/>
      <c r="K225" s="188"/>
      <c r="L225" s="186"/>
      <c r="M225" s="81"/>
      <c r="N225" s="189"/>
      <c r="U225" s="188"/>
      <c r="V225" s="188"/>
      <c r="W225" s="188"/>
      <c r="X225" s="188"/>
      <c r="Y225" s="186"/>
      <c r="Z225" s="189"/>
    </row>
    <row r="226" spans="2:26" ht="13.5" hidden="1" thickBot="1" x14ac:dyDescent="0.25">
      <c r="B226" s="28"/>
      <c r="C226" s="77"/>
      <c r="D226" s="139">
        <v>37</v>
      </c>
      <c r="F226"/>
      <c r="G226" s="187"/>
      <c r="H226" s="188"/>
      <c r="I226" s="188"/>
      <c r="J226" s="188"/>
      <c r="K226" s="188"/>
      <c r="L226" s="186"/>
      <c r="M226" s="81"/>
      <c r="N226" s="189"/>
      <c r="U226" s="188"/>
      <c r="V226" s="188"/>
      <c r="W226" s="188"/>
      <c r="X226" s="188"/>
      <c r="Y226" s="186"/>
      <c r="Z226" s="189"/>
    </row>
    <row r="227" spans="2:26" ht="13.5" hidden="1" thickBot="1" x14ac:dyDescent="0.25">
      <c r="B227" s="28"/>
      <c r="C227" s="77"/>
      <c r="D227" s="139">
        <v>40</v>
      </c>
      <c r="F227"/>
      <c r="G227" s="187"/>
      <c r="H227" s="188"/>
      <c r="I227" s="188"/>
      <c r="J227" s="188"/>
      <c r="K227" s="188"/>
      <c r="L227" s="186"/>
      <c r="M227" s="81"/>
      <c r="N227" s="189"/>
      <c r="U227" s="188"/>
      <c r="V227" s="188"/>
      <c r="W227" s="188"/>
      <c r="X227" s="188"/>
      <c r="Y227" s="186"/>
      <c r="Z227" s="189"/>
    </row>
    <row r="228" spans="2:26" ht="13.5" hidden="1" thickBot="1" x14ac:dyDescent="0.25">
      <c r="B228" s="28"/>
      <c r="C228" s="77"/>
      <c r="D228" s="139">
        <v>41</v>
      </c>
      <c r="F228"/>
      <c r="G228" s="187"/>
      <c r="H228" s="188"/>
      <c r="I228" s="188"/>
      <c r="J228" s="188"/>
      <c r="K228" s="188"/>
      <c r="L228" s="186"/>
      <c r="M228" s="81"/>
      <c r="N228" s="189"/>
      <c r="U228" s="188"/>
      <c r="V228" s="188"/>
      <c r="W228" s="188"/>
      <c r="X228" s="188"/>
      <c r="Y228" s="186"/>
      <c r="Z228" s="189"/>
    </row>
    <row r="229" spans="2:26" ht="13.5" hidden="1" thickBot="1" x14ac:dyDescent="0.25">
      <c r="B229" s="28"/>
      <c r="C229" s="77"/>
      <c r="D229" s="139">
        <v>510</v>
      </c>
      <c r="F229"/>
      <c r="G229" s="187"/>
      <c r="H229" s="188"/>
      <c r="I229" s="188"/>
      <c r="J229" s="188"/>
      <c r="K229" s="188"/>
      <c r="L229" s="186"/>
      <c r="M229" s="81"/>
      <c r="N229" s="189"/>
      <c r="U229" s="188"/>
      <c r="V229" s="188"/>
      <c r="W229" s="188"/>
      <c r="X229" s="188"/>
      <c r="Y229" s="186"/>
      <c r="Z229" s="189"/>
    </row>
    <row r="230" spans="2:26" ht="13.5" hidden="1" thickBot="1" x14ac:dyDescent="0.25">
      <c r="B230" s="28"/>
      <c r="C230" s="77"/>
      <c r="D230" s="139">
        <v>511</v>
      </c>
      <c r="F230"/>
      <c r="G230" s="187"/>
      <c r="H230" s="188"/>
      <c r="I230" s="188"/>
      <c r="J230" s="188"/>
      <c r="K230" s="188"/>
      <c r="L230" s="186"/>
      <c r="M230" s="81"/>
      <c r="N230" s="189"/>
      <c r="U230" s="188"/>
      <c r="V230" s="188"/>
      <c r="W230" s="188"/>
      <c r="X230" s="188"/>
      <c r="Y230" s="186"/>
      <c r="Z230" s="189"/>
    </row>
    <row r="231" spans="2:26" ht="13.5" hidden="1" thickBot="1" x14ac:dyDescent="0.25">
      <c r="B231" s="28"/>
      <c r="C231" s="77"/>
      <c r="D231" s="139">
        <v>512</v>
      </c>
      <c r="F231"/>
      <c r="G231" s="187"/>
      <c r="H231" s="188"/>
      <c r="I231" s="188"/>
      <c r="J231" s="188"/>
      <c r="K231" s="188"/>
      <c r="L231" s="186"/>
      <c r="M231" s="81"/>
      <c r="N231" s="189"/>
      <c r="U231" s="188"/>
      <c r="V231" s="188"/>
      <c r="W231" s="188"/>
      <c r="X231" s="188"/>
      <c r="Y231" s="186"/>
      <c r="Z231" s="189"/>
    </row>
    <row r="232" spans="2:26" ht="13.5" hidden="1" thickBot="1" x14ac:dyDescent="0.25">
      <c r="B232" s="28"/>
      <c r="C232" s="77"/>
      <c r="F232"/>
      <c r="G232" s="187"/>
      <c r="H232" s="188"/>
      <c r="I232" s="188"/>
      <c r="J232" s="188"/>
      <c r="K232" s="188"/>
      <c r="L232" s="186"/>
      <c r="M232" s="81"/>
      <c r="N232" s="189"/>
      <c r="U232" s="188"/>
      <c r="V232" s="188"/>
      <c r="W232" s="188"/>
      <c r="X232" s="188"/>
      <c r="Y232" s="186"/>
      <c r="Z232" s="189"/>
    </row>
    <row r="233" spans="2:26" ht="13.5" hidden="1" thickBot="1" x14ac:dyDescent="0.25">
      <c r="B233" s="28"/>
      <c r="C233" s="77"/>
      <c r="F233"/>
      <c r="G233" s="187"/>
      <c r="H233" s="188"/>
      <c r="I233" s="188"/>
      <c r="J233" s="188"/>
      <c r="K233" s="188"/>
      <c r="L233" s="186"/>
      <c r="M233" s="81"/>
      <c r="N233" s="189"/>
      <c r="U233" s="188"/>
      <c r="V233" s="188"/>
      <c r="W233" s="188"/>
      <c r="X233" s="188"/>
      <c r="Y233" s="186"/>
      <c r="Z233" s="189"/>
    </row>
    <row r="234" spans="2:26" ht="13.5" hidden="1" thickBot="1" x14ac:dyDescent="0.25">
      <c r="B234" s="28"/>
      <c r="C234" s="77"/>
      <c r="F234"/>
      <c r="G234" s="187"/>
      <c r="H234" s="188"/>
      <c r="I234" s="188"/>
      <c r="J234" s="188"/>
      <c r="K234" s="188"/>
      <c r="L234" s="186"/>
      <c r="M234" s="81"/>
      <c r="N234" s="189"/>
      <c r="U234" s="188"/>
      <c r="V234" s="188"/>
      <c r="W234" s="188"/>
      <c r="X234" s="188"/>
      <c r="Y234" s="186"/>
      <c r="Z234" s="189"/>
    </row>
    <row r="235" spans="2:26" ht="13.5" hidden="1" thickBot="1" x14ac:dyDescent="0.25">
      <c r="B235" s="28"/>
      <c r="C235" s="77"/>
      <c r="F235"/>
      <c r="G235" s="187"/>
      <c r="H235" s="188"/>
      <c r="I235" s="188"/>
      <c r="J235" s="188"/>
      <c r="K235" s="188"/>
      <c r="L235" s="186"/>
      <c r="M235" s="81"/>
      <c r="N235" s="189"/>
      <c r="U235" s="188"/>
      <c r="V235" s="188"/>
      <c r="W235" s="188"/>
      <c r="X235" s="188"/>
      <c r="Y235" s="186"/>
      <c r="Z235" s="189"/>
    </row>
    <row r="236" spans="2:26" ht="13.5" hidden="1" thickBot="1" x14ac:dyDescent="0.25">
      <c r="B236" s="28"/>
      <c r="C236" s="77"/>
      <c r="F236"/>
      <c r="G236" s="187"/>
      <c r="H236" s="188"/>
      <c r="I236" s="188"/>
      <c r="J236" s="188"/>
      <c r="K236" s="188"/>
      <c r="L236" s="186"/>
      <c r="M236" s="81"/>
      <c r="N236" s="189"/>
      <c r="U236" s="188"/>
      <c r="V236" s="188"/>
      <c r="W236" s="188"/>
      <c r="X236" s="188"/>
      <c r="Y236" s="186"/>
      <c r="Z236" s="189"/>
    </row>
    <row r="237" spans="2:26" ht="13.5" hidden="1" thickBot="1" x14ac:dyDescent="0.25">
      <c r="B237" s="28"/>
      <c r="C237" s="77"/>
      <c r="F237"/>
      <c r="G237" s="187"/>
      <c r="H237" s="188"/>
      <c r="I237" s="188"/>
      <c r="J237" s="188"/>
      <c r="K237" s="188"/>
      <c r="L237" s="186"/>
      <c r="M237" s="81"/>
      <c r="N237" s="189"/>
      <c r="U237" s="188"/>
      <c r="V237" s="188"/>
      <c r="W237" s="188"/>
      <c r="X237" s="188"/>
      <c r="Y237" s="186"/>
      <c r="Z237" s="189"/>
    </row>
    <row r="238" spans="2:26" ht="13.5" hidden="1" thickBot="1" x14ac:dyDescent="0.25">
      <c r="B238" s="28"/>
      <c r="C238" s="77"/>
      <c r="F238"/>
      <c r="G238" s="190"/>
      <c r="H238" s="191"/>
      <c r="I238" s="191"/>
      <c r="J238" s="191"/>
      <c r="K238" s="191"/>
      <c r="L238" s="186"/>
      <c r="M238" s="81"/>
      <c r="N238" s="192"/>
      <c r="U238" s="188"/>
      <c r="V238" s="188"/>
      <c r="W238" s="188"/>
      <c r="X238" s="188"/>
      <c r="Y238" s="186"/>
      <c r="Z238" s="189"/>
    </row>
    <row r="239" spans="2:26" hidden="1" x14ac:dyDescent="0.2">
      <c r="D239" s="139" t="s">
        <v>130</v>
      </c>
      <c r="E239" s="139" t="s">
        <v>131</v>
      </c>
    </row>
    <row r="240" spans="2:26" hidden="1" x14ac:dyDescent="0.2">
      <c r="D240" s="139" t="s">
        <v>134</v>
      </c>
      <c r="E240" s="139" t="s">
        <v>135</v>
      </c>
    </row>
    <row r="241" spans="1:32" ht="27.75" hidden="1" customHeight="1" x14ac:dyDescent="0.2">
      <c r="D241" s="139" t="s">
        <v>183</v>
      </c>
      <c r="E241" s="139" t="s">
        <v>184</v>
      </c>
      <c r="G241" s="139" t="s">
        <v>132</v>
      </c>
      <c r="H241" s="194" t="s">
        <v>132</v>
      </c>
      <c r="I241" s="195"/>
      <c r="J241" s="195"/>
      <c r="K241" s="195"/>
      <c r="L241" s="196"/>
      <c r="M241" s="196" t="s">
        <v>185</v>
      </c>
      <c r="N241" s="196"/>
    </row>
    <row r="242" spans="1:32" ht="27.75" hidden="1" customHeight="1" x14ac:dyDescent="0.2">
      <c r="D242" s="139" t="s">
        <v>137</v>
      </c>
      <c r="E242" s="139" t="s">
        <v>138</v>
      </c>
      <c r="G242" s="139" t="s">
        <v>139</v>
      </c>
      <c r="H242" s="194" t="s">
        <v>139</v>
      </c>
      <c r="I242" s="195"/>
      <c r="J242" s="195"/>
      <c r="K242" s="195"/>
      <c r="L242" s="197"/>
      <c r="M242" s="197" t="s">
        <v>140</v>
      </c>
      <c r="N242" s="198"/>
    </row>
    <row r="243" spans="1:32" ht="27.75" hidden="1" customHeight="1" x14ac:dyDescent="0.2">
      <c r="D243" s="139" t="s">
        <v>141</v>
      </c>
      <c r="E243" s="139" t="s">
        <v>142</v>
      </c>
      <c r="G243" s="139" t="s">
        <v>143</v>
      </c>
      <c r="H243" s="194" t="s">
        <v>144</v>
      </c>
      <c r="I243" s="195"/>
      <c r="J243" s="195"/>
      <c r="K243" s="195"/>
      <c r="L243" s="199"/>
      <c r="M243" s="199" t="s">
        <v>145</v>
      </c>
      <c r="N243" s="198"/>
    </row>
    <row r="244" spans="1:32" ht="27.75" hidden="1" customHeight="1" x14ac:dyDescent="0.2">
      <c r="D244" s="139" t="s">
        <v>186</v>
      </c>
      <c r="E244" s="139" t="s">
        <v>187</v>
      </c>
      <c r="G244" s="139" t="s">
        <v>0</v>
      </c>
      <c r="H244" s="194" t="s">
        <v>148</v>
      </c>
      <c r="I244" s="195"/>
      <c r="J244" s="195"/>
      <c r="K244" s="195"/>
      <c r="L244" s="199"/>
      <c r="M244" s="199" t="s">
        <v>129</v>
      </c>
      <c r="N244" s="198"/>
    </row>
    <row r="245" spans="1:32" ht="27.75" hidden="1" customHeight="1" x14ac:dyDescent="0.2">
      <c r="D245" s="139" t="s">
        <v>146</v>
      </c>
      <c r="E245" s="139" t="s">
        <v>147</v>
      </c>
      <c r="G245" s="139" t="s">
        <v>151</v>
      </c>
      <c r="H245" s="194" t="s">
        <v>152</v>
      </c>
      <c r="I245" s="195"/>
      <c r="J245" s="195"/>
      <c r="K245" s="195"/>
      <c r="L245" s="199"/>
      <c r="M245" s="199"/>
      <c r="N245" s="198"/>
    </row>
    <row r="246" spans="1:32" ht="27.75" hidden="1" customHeight="1" x14ac:dyDescent="0.2">
      <c r="D246" s="139" t="s">
        <v>149</v>
      </c>
      <c r="E246" s="139" t="s">
        <v>150</v>
      </c>
      <c r="G246" s="139" t="s">
        <v>229</v>
      </c>
      <c r="H246" s="139" t="s">
        <v>230</v>
      </c>
      <c r="I246" s="195"/>
      <c r="J246" s="195"/>
      <c r="K246" s="195"/>
      <c r="L246" s="199" t="str">
        <f>IF(OR(C251="ELBOW",C251="ELBOW90",C251="ELBOW45"),"anna astemäärä","")</f>
        <v/>
      </c>
      <c r="M246" s="199"/>
      <c r="N246" s="198" t="str">
        <f>IF(OR(C251="T",C251="REDUCER",C251="EREDUCER"),"anna putkikoko","")</f>
        <v/>
      </c>
    </row>
    <row r="247" spans="1:32" ht="27.75" hidden="1" customHeight="1" x14ac:dyDescent="0.2">
      <c r="D247" s="139" t="s">
        <v>153</v>
      </c>
      <c r="E247" s="139" t="s">
        <v>154</v>
      </c>
      <c r="G247" s="139" t="s">
        <v>231</v>
      </c>
      <c r="H247" s="139" t="s">
        <v>232</v>
      </c>
      <c r="I247" s="195"/>
      <c r="J247" s="195"/>
      <c r="K247" s="195"/>
      <c r="L247" s="499"/>
      <c r="M247" s="499"/>
      <c r="N247" s="499"/>
    </row>
    <row r="248" spans="1:32" ht="27.75" hidden="1" customHeight="1" thickBot="1" x14ac:dyDescent="0.25">
      <c r="D248" s="139" t="s">
        <v>156</v>
      </c>
      <c r="E248" s="139" t="s">
        <v>157</v>
      </c>
      <c r="I248" s="195"/>
      <c r="J248" s="195"/>
      <c r="K248" s="195"/>
      <c r="L248" s="200"/>
      <c r="M248" s="200"/>
      <c r="N248" s="200"/>
    </row>
    <row r="249" spans="1:32" ht="92.25" customHeight="1" thickBot="1" x14ac:dyDescent="0.3">
      <c r="C249" s="201"/>
      <c r="D249" s="201"/>
      <c r="E249" s="201"/>
      <c r="F249" s="134"/>
      <c r="G249" s="135" t="s">
        <v>158</v>
      </c>
      <c r="H249" s="135"/>
      <c r="I249" s="136"/>
      <c r="J249" s="136"/>
      <c r="K249" s="136"/>
      <c r="L249" s="498" t="s">
        <v>188</v>
      </c>
      <c r="M249" s="498"/>
      <c r="N249" s="498"/>
      <c r="O249" s="137"/>
      <c r="P249" s="137"/>
      <c r="Q249" s="138"/>
      <c r="R249" s="138"/>
    </row>
    <row r="250" spans="1:32" s="148" customFormat="1" ht="97.5" customHeight="1" thickBot="1" x14ac:dyDescent="0.3">
      <c r="C250" s="202" t="s">
        <v>160</v>
      </c>
      <c r="D250" s="202" t="s">
        <v>161</v>
      </c>
      <c r="E250" s="203" t="s">
        <v>162</v>
      </c>
      <c r="F250" s="143" t="s">
        <v>160</v>
      </c>
      <c r="G250" s="144" t="s">
        <v>163</v>
      </c>
      <c r="H250" s="144" t="s">
        <v>164</v>
      </c>
      <c r="I250" s="144" t="s">
        <v>189</v>
      </c>
      <c r="J250" s="144" t="s">
        <v>166</v>
      </c>
      <c r="K250" s="144" t="s">
        <v>167</v>
      </c>
      <c r="L250" s="144" t="s">
        <v>168</v>
      </c>
      <c r="M250" s="144" t="s">
        <v>169</v>
      </c>
      <c r="N250" s="144" t="s">
        <v>190</v>
      </c>
      <c r="O250" s="144" t="s">
        <v>318</v>
      </c>
      <c r="P250" s="144" t="s">
        <v>173</v>
      </c>
      <c r="Q250" s="147" t="s">
        <v>319</v>
      </c>
      <c r="R250" s="147" t="s">
        <v>191</v>
      </c>
    </row>
    <row r="251" spans="1:32" ht="13.5" thickBot="1" x14ac:dyDescent="0.25">
      <c r="A251" s="139" t="str">
        <f>CONCATENATE(I251,J251)</f>
        <v/>
      </c>
      <c r="B251" s="139" t="str">
        <f>IF(OR(N251="",N251="anna putkikoko"),"",CONCATENATE(N251,O251))</f>
        <v/>
      </c>
      <c r="C251" s="204" t="str">
        <f>IF(F251="","",VLOOKUP(F251,$D$239:$E$248,2,FALSE))</f>
        <v/>
      </c>
      <c r="D251" s="205" t="e">
        <f>VLOOKUP(G251,$G$241:$H$247,2,FALSE)</f>
        <v>#N/A</v>
      </c>
      <c r="E251" s="205"/>
      <c r="F251" s="151"/>
      <c r="G251" s="152"/>
      <c r="H251" s="152" t="str">
        <f>IF(G251="","",IF(OR(G251="PVC",G251="Pural",G251="PVDF"),"anna väri","---"))</f>
        <v/>
      </c>
      <c r="I251" s="86"/>
      <c r="J251" s="86"/>
      <c r="K251" s="86" t="str">
        <f t="shared" ref="K251:K314" si="2">IF(OR(I251="",J251=""),"",VLOOKUP(A251,$F$2:$N$238,6,FALSE))</f>
        <v/>
      </c>
      <c r="L251" s="86" t="str">
        <f t="shared" ref="L251:L314" si="3">IF(C251="ELBOW","anna astemäärä",IF(C251="ELBOW90",90,IF(C251="ELBOW45",45,IF(C251="ELBOW30",30,""))))</f>
        <v/>
      </c>
      <c r="M251" s="86" t="str">
        <f t="shared" ref="M251:M314" si="4">IF(L251="","","1XD")</f>
        <v/>
      </c>
      <c r="N251" s="86" t="str">
        <f t="shared" ref="N251:N314" si="5">IF(OR(C251="T",C251="REDUCER",C251="EREDUCER",C251="TK",C251="#PUUTTUU!"),"anna putkikoko","")</f>
        <v/>
      </c>
      <c r="O251" s="86" t="str">
        <f t="shared" ref="O251:O314" si="6">IF(OR(C251="T",C251="REDUCER",C251="EREDUCER",C251="TK",C251="#PUUTTUU!"),"anna eristys","")</f>
        <v/>
      </c>
      <c r="P251" s="86" t="str">
        <f t="shared" ref="P251:P314" si="7">IF(OR(N251="",O251="",O251="anna eristys"),"",VLOOKUP(B251,$F$2:$N$238,6,FALSE))</f>
        <v/>
      </c>
      <c r="Q251" s="206"/>
      <c r="R251" s="155"/>
      <c r="S251" s="156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</row>
    <row r="252" spans="1:32" ht="13.5" thickBot="1" x14ac:dyDescent="0.25">
      <c r="A252" s="139" t="str">
        <f t="shared" ref="A252:A315" si="8">CONCATENATE(I252,J252)</f>
        <v/>
      </c>
      <c r="B252" s="139" t="str">
        <f t="shared" ref="B252:B315" si="9">IF(OR(N252="",N252="anna putkikoko"),"",CONCATENATE(N252,O252))</f>
        <v/>
      </c>
      <c r="C252" s="204" t="str">
        <f t="shared" ref="C252:C315" si="10">IF(F252="","",VLOOKUP(F252,$D$239:$E$248,2,FALSE))</f>
        <v/>
      </c>
      <c r="D252" s="205" t="e">
        <f t="shared" ref="D252:D315" si="11">VLOOKUP(G252,$G$241:$H$247,2,FALSE)</f>
        <v>#N/A</v>
      </c>
      <c r="E252" s="205"/>
      <c r="F252" s="151"/>
      <c r="G252" s="152"/>
      <c r="H252" s="152" t="str">
        <f t="shared" ref="H252:H315" si="12">IF(G252="","",IF(OR(G252="PVC",G252="Pural",G252="PVDF"),"anna väri","---"))</f>
        <v/>
      </c>
      <c r="I252" s="86"/>
      <c r="J252" s="86"/>
      <c r="K252" s="86" t="str">
        <f t="shared" si="2"/>
        <v/>
      </c>
      <c r="L252" s="86" t="str">
        <f t="shared" si="3"/>
        <v/>
      </c>
      <c r="M252" s="86" t="str">
        <f t="shared" si="4"/>
        <v/>
      </c>
      <c r="N252" s="86" t="str">
        <f t="shared" si="5"/>
        <v/>
      </c>
      <c r="O252" s="86" t="str">
        <f t="shared" si="6"/>
        <v/>
      </c>
      <c r="P252" s="86" t="str">
        <f t="shared" si="7"/>
        <v/>
      </c>
      <c r="Q252" s="206"/>
      <c r="R252" s="155"/>
      <c r="S252" s="156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</row>
    <row r="253" spans="1:32" ht="13.5" thickBot="1" x14ac:dyDescent="0.25">
      <c r="A253" s="139" t="str">
        <f t="shared" si="8"/>
        <v/>
      </c>
      <c r="B253" s="139" t="str">
        <f t="shared" si="9"/>
        <v/>
      </c>
      <c r="C253" s="204" t="str">
        <f t="shared" si="10"/>
        <v/>
      </c>
      <c r="D253" s="205" t="e">
        <f t="shared" si="11"/>
        <v>#N/A</v>
      </c>
      <c r="E253" s="205"/>
      <c r="F253" s="151"/>
      <c r="G253" s="152"/>
      <c r="H253" s="152" t="str">
        <f t="shared" si="12"/>
        <v/>
      </c>
      <c r="I253" s="86"/>
      <c r="J253" s="86"/>
      <c r="K253" s="86" t="str">
        <f t="shared" si="2"/>
        <v/>
      </c>
      <c r="L253" s="86" t="str">
        <f t="shared" si="3"/>
        <v/>
      </c>
      <c r="M253" s="86" t="str">
        <f t="shared" si="4"/>
        <v/>
      </c>
      <c r="N253" s="86" t="str">
        <f t="shared" si="5"/>
        <v/>
      </c>
      <c r="O253" s="86" t="str">
        <f t="shared" si="6"/>
        <v/>
      </c>
      <c r="P253" s="86" t="str">
        <f t="shared" si="7"/>
        <v/>
      </c>
      <c r="Q253" s="206"/>
      <c r="R253" s="155"/>
      <c r="S253" s="156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</row>
    <row r="254" spans="1:32" ht="13.5" thickBot="1" x14ac:dyDescent="0.25">
      <c r="A254" s="139" t="str">
        <f t="shared" si="8"/>
        <v/>
      </c>
      <c r="B254" s="139" t="str">
        <f t="shared" si="9"/>
        <v/>
      </c>
      <c r="C254" s="204" t="str">
        <f t="shared" si="10"/>
        <v/>
      </c>
      <c r="D254" s="205" t="e">
        <f t="shared" si="11"/>
        <v>#N/A</v>
      </c>
      <c r="E254" s="205"/>
      <c r="F254" s="151"/>
      <c r="G254" s="152"/>
      <c r="H254" s="152" t="str">
        <f t="shared" si="12"/>
        <v/>
      </c>
      <c r="I254" s="86"/>
      <c r="J254" s="86"/>
      <c r="K254" s="86" t="str">
        <f t="shared" si="2"/>
        <v/>
      </c>
      <c r="L254" s="86" t="str">
        <f t="shared" si="3"/>
        <v/>
      </c>
      <c r="M254" s="86" t="str">
        <f t="shared" si="4"/>
        <v/>
      </c>
      <c r="N254" s="86" t="str">
        <f t="shared" si="5"/>
        <v/>
      </c>
      <c r="O254" s="86" t="str">
        <f t="shared" si="6"/>
        <v/>
      </c>
      <c r="P254" s="86" t="str">
        <f t="shared" si="7"/>
        <v/>
      </c>
      <c r="Q254" s="206"/>
      <c r="R254" s="155"/>
      <c r="S254" s="156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</row>
    <row r="255" spans="1:32" ht="13.5" thickBot="1" x14ac:dyDescent="0.25">
      <c r="A255" s="139" t="str">
        <f t="shared" si="8"/>
        <v/>
      </c>
      <c r="B255" s="139" t="str">
        <f t="shared" si="9"/>
        <v/>
      </c>
      <c r="C255" s="204" t="str">
        <f t="shared" si="10"/>
        <v/>
      </c>
      <c r="D255" s="205" t="e">
        <f t="shared" si="11"/>
        <v>#N/A</v>
      </c>
      <c r="E255" s="205"/>
      <c r="F255" s="151"/>
      <c r="G255" s="152"/>
      <c r="H255" s="152" t="str">
        <f t="shared" si="12"/>
        <v/>
      </c>
      <c r="I255" s="86"/>
      <c r="J255" s="86"/>
      <c r="K255" s="86" t="str">
        <f t="shared" si="2"/>
        <v/>
      </c>
      <c r="L255" s="86" t="str">
        <f t="shared" si="3"/>
        <v/>
      </c>
      <c r="M255" s="86" t="str">
        <f t="shared" si="4"/>
        <v/>
      </c>
      <c r="N255" s="86" t="str">
        <f t="shared" si="5"/>
        <v/>
      </c>
      <c r="O255" s="86" t="str">
        <f t="shared" si="6"/>
        <v/>
      </c>
      <c r="P255" s="86" t="str">
        <f t="shared" si="7"/>
        <v/>
      </c>
      <c r="Q255" s="206"/>
      <c r="R255" s="155"/>
      <c r="S255" s="156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</row>
    <row r="256" spans="1:32" ht="13.5" thickBot="1" x14ac:dyDescent="0.25">
      <c r="A256" s="139" t="str">
        <f t="shared" si="8"/>
        <v/>
      </c>
      <c r="B256" s="139" t="str">
        <f t="shared" si="9"/>
        <v/>
      </c>
      <c r="C256" s="204" t="str">
        <f t="shared" si="10"/>
        <v/>
      </c>
      <c r="D256" s="205" t="e">
        <f t="shared" si="11"/>
        <v>#N/A</v>
      </c>
      <c r="E256" s="205"/>
      <c r="F256" s="151"/>
      <c r="G256" s="152"/>
      <c r="H256" s="152" t="str">
        <f t="shared" si="12"/>
        <v/>
      </c>
      <c r="I256" s="86"/>
      <c r="J256" s="86"/>
      <c r="K256" s="86" t="str">
        <f t="shared" si="2"/>
        <v/>
      </c>
      <c r="L256" s="86" t="str">
        <f t="shared" si="3"/>
        <v/>
      </c>
      <c r="M256" s="86" t="str">
        <f t="shared" si="4"/>
        <v/>
      </c>
      <c r="N256" s="86" t="str">
        <f t="shared" si="5"/>
        <v/>
      </c>
      <c r="O256" s="86" t="str">
        <f t="shared" si="6"/>
        <v/>
      </c>
      <c r="P256" s="86" t="str">
        <f t="shared" si="7"/>
        <v/>
      </c>
      <c r="Q256" s="206"/>
      <c r="R256" s="155"/>
      <c r="S256" s="156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</row>
    <row r="257" spans="1:32" ht="13.5" thickBot="1" x14ac:dyDescent="0.25">
      <c r="A257" s="139" t="str">
        <f t="shared" si="8"/>
        <v/>
      </c>
      <c r="B257" s="139" t="str">
        <f t="shared" si="9"/>
        <v/>
      </c>
      <c r="C257" s="204" t="str">
        <f t="shared" si="10"/>
        <v/>
      </c>
      <c r="D257" s="205" t="e">
        <f t="shared" si="11"/>
        <v>#N/A</v>
      </c>
      <c r="E257" s="205"/>
      <c r="F257" s="151"/>
      <c r="G257" s="152"/>
      <c r="H257" s="152" t="str">
        <f t="shared" si="12"/>
        <v/>
      </c>
      <c r="I257" s="86"/>
      <c r="J257" s="86"/>
      <c r="K257" s="86" t="str">
        <f t="shared" si="2"/>
        <v/>
      </c>
      <c r="L257" s="86" t="str">
        <f t="shared" si="3"/>
        <v/>
      </c>
      <c r="M257" s="86" t="str">
        <f t="shared" si="4"/>
        <v/>
      </c>
      <c r="N257" s="86" t="str">
        <f t="shared" si="5"/>
        <v/>
      </c>
      <c r="O257" s="86" t="str">
        <f t="shared" si="6"/>
        <v/>
      </c>
      <c r="P257" s="86" t="str">
        <f t="shared" si="7"/>
        <v/>
      </c>
      <c r="Q257" s="206"/>
      <c r="R257" s="155"/>
      <c r="S257" s="156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</row>
    <row r="258" spans="1:32" ht="13.5" thickBot="1" x14ac:dyDescent="0.25">
      <c r="A258" s="139" t="str">
        <f t="shared" si="8"/>
        <v/>
      </c>
      <c r="B258" s="139" t="str">
        <f t="shared" si="9"/>
        <v/>
      </c>
      <c r="C258" s="204" t="str">
        <f t="shared" si="10"/>
        <v/>
      </c>
      <c r="D258" s="205" t="e">
        <f t="shared" si="11"/>
        <v>#N/A</v>
      </c>
      <c r="E258" s="205"/>
      <c r="F258" s="151"/>
      <c r="G258" s="152"/>
      <c r="H258" s="152" t="str">
        <f t="shared" si="12"/>
        <v/>
      </c>
      <c r="I258" s="86"/>
      <c r="J258" s="86"/>
      <c r="K258" s="86" t="str">
        <f t="shared" si="2"/>
        <v/>
      </c>
      <c r="L258" s="86" t="str">
        <f t="shared" si="3"/>
        <v/>
      </c>
      <c r="M258" s="86" t="str">
        <f t="shared" si="4"/>
        <v/>
      </c>
      <c r="N258" s="86" t="str">
        <f t="shared" si="5"/>
        <v/>
      </c>
      <c r="O258" s="86" t="str">
        <f t="shared" si="6"/>
        <v/>
      </c>
      <c r="P258" s="86" t="str">
        <f t="shared" si="7"/>
        <v/>
      </c>
      <c r="Q258" s="206"/>
      <c r="R258" s="155"/>
      <c r="S258" s="156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</row>
    <row r="259" spans="1:32" ht="13.5" thickBot="1" x14ac:dyDescent="0.25">
      <c r="A259" s="139" t="str">
        <f t="shared" si="8"/>
        <v/>
      </c>
      <c r="B259" s="139" t="str">
        <f t="shared" si="9"/>
        <v/>
      </c>
      <c r="C259" s="204" t="str">
        <f t="shared" si="10"/>
        <v/>
      </c>
      <c r="D259" s="205" t="e">
        <f t="shared" si="11"/>
        <v>#N/A</v>
      </c>
      <c r="E259" s="205"/>
      <c r="F259" s="151"/>
      <c r="G259" s="152"/>
      <c r="H259" s="152" t="str">
        <f t="shared" si="12"/>
        <v/>
      </c>
      <c r="I259" s="86"/>
      <c r="J259" s="86"/>
      <c r="K259" s="86" t="str">
        <f t="shared" si="2"/>
        <v/>
      </c>
      <c r="L259" s="86" t="str">
        <f t="shared" si="3"/>
        <v/>
      </c>
      <c r="M259" s="86" t="str">
        <f t="shared" si="4"/>
        <v/>
      </c>
      <c r="N259" s="86" t="str">
        <f t="shared" si="5"/>
        <v/>
      </c>
      <c r="O259" s="86" t="str">
        <f t="shared" si="6"/>
        <v/>
      </c>
      <c r="P259" s="86" t="str">
        <f t="shared" si="7"/>
        <v/>
      </c>
      <c r="Q259" s="206"/>
      <c r="R259" s="155"/>
      <c r="S259" s="156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</row>
    <row r="260" spans="1:32" ht="13.5" thickBot="1" x14ac:dyDescent="0.25">
      <c r="A260" s="139" t="str">
        <f t="shared" si="8"/>
        <v/>
      </c>
      <c r="B260" s="139" t="str">
        <f t="shared" si="9"/>
        <v/>
      </c>
      <c r="C260" s="204" t="str">
        <f t="shared" si="10"/>
        <v/>
      </c>
      <c r="D260" s="205" t="e">
        <f t="shared" si="11"/>
        <v>#N/A</v>
      </c>
      <c r="E260" s="205"/>
      <c r="F260" s="151"/>
      <c r="G260" s="152"/>
      <c r="H260" s="152" t="str">
        <f t="shared" si="12"/>
        <v/>
      </c>
      <c r="I260" s="86"/>
      <c r="J260" s="86"/>
      <c r="K260" s="86" t="str">
        <f t="shared" si="2"/>
        <v/>
      </c>
      <c r="L260" s="86" t="str">
        <f t="shared" si="3"/>
        <v/>
      </c>
      <c r="M260" s="86" t="str">
        <f t="shared" si="4"/>
        <v/>
      </c>
      <c r="N260" s="86" t="str">
        <f t="shared" si="5"/>
        <v/>
      </c>
      <c r="O260" s="86" t="str">
        <f t="shared" si="6"/>
        <v/>
      </c>
      <c r="P260" s="86" t="str">
        <f t="shared" si="7"/>
        <v/>
      </c>
      <c r="Q260" s="206"/>
      <c r="R260" s="155"/>
      <c r="S260" s="156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</row>
    <row r="261" spans="1:32" ht="13.5" thickBot="1" x14ac:dyDescent="0.25">
      <c r="A261" s="139" t="str">
        <f t="shared" si="8"/>
        <v/>
      </c>
      <c r="B261" s="139" t="str">
        <f t="shared" si="9"/>
        <v/>
      </c>
      <c r="C261" s="204" t="str">
        <f t="shared" si="10"/>
        <v/>
      </c>
      <c r="D261" s="205" t="e">
        <f t="shared" si="11"/>
        <v>#N/A</v>
      </c>
      <c r="E261" s="205"/>
      <c r="F261" s="151"/>
      <c r="G261" s="152"/>
      <c r="H261" s="152" t="str">
        <f t="shared" si="12"/>
        <v/>
      </c>
      <c r="I261" s="86"/>
      <c r="J261" s="86"/>
      <c r="K261" s="86" t="str">
        <f t="shared" si="2"/>
        <v/>
      </c>
      <c r="L261" s="86" t="str">
        <f t="shared" si="3"/>
        <v/>
      </c>
      <c r="M261" s="86" t="str">
        <f t="shared" si="4"/>
        <v/>
      </c>
      <c r="N261" s="86" t="str">
        <f t="shared" si="5"/>
        <v/>
      </c>
      <c r="O261" s="86" t="str">
        <f t="shared" si="6"/>
        <v/>
      </c>
      <c r="P261" s="86" t="str">
        <f t="shared" si="7"/>
        <v/>
      </c>
      <c r="Q261" s="206"/>
      <c r="R261" s="155"/>
      <c r="S261" s="156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</row>
    <row r="262" spans="1:32" ht="13.5" thickBot="1" x14ac:dyDescent="0.25">
      <c r="A262" s="139" t="str">
        <f t="shared" si="8"/>
        <v/>
      </c>
      <c r="B262" s="139" t="str">
        <f t="shared" si="9"/>
        <v/>
      </c>
      <c r="C262" s="204" t="str">
        <f t="shared" si="10"/>
        <v/>
      </c>
      <c r="D262" s="205" t="e">
        <f t="shared" si="11"/>
        <v>#N/A</v>
      </c>
      <c r="E262" s="205"/>
      <c r="F262" s="151"/>
      <c r="G262" s="152"/>
      <c r="H262" s="152" t="str">
        <f t="shared" si="12"/>
        <v/>
      </c>
      <c r="I262" s="86"/>
      <c r="J262" s="86"/>
      <c r="K262" s="86" t="str">
        <f t="shared" si="2"/>
        <v/>
      </c>
      <c r="L262" s="86" t="str">
        <f t="shared" si="3"/>
        <v/>
      </c>
      <c r="M262" s="86" t="str">
        <f t="shared" si="4"/>
        <v/>
      </c>
      <c r="N262" s="86" t="str">
        <f t="shared" si="5"/>
        <v/>
      </c>
      <c r="O262" s="86" t="str">
        <f t="shared" si="6"/>
        <v/>
      </c>
      <c r="P262" s="86" t="str">
        <f t="shared" si="7"/>
        <v/>
      </c>
      <c r="Q262" s="206"/>
      <c r="R262" s="155"/>
      <c r="S262" s="156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</row>
    <row r="263" spans="1:32" ht="13.5" thickBot="1" x14ac:dyDescent="0.25">
      <c r="A263" s="139" t="str">
        <f t="shared" si="8"/>
        <v/>
      </c>
      <c r="B263" s="139" t="str">
        <f t="shared" si="9"/>
        <v/>
      </c>
      <c r="C263" s="204" t="str">
        <f t="shared" si="10"/>
        <v/>
      </c>
      <c r="D263" s="205" t="e">
        <f t="shared" si="11"/>
        <v>#N/A</v>
      </c>
      <c r="E263" s="205"/>
      <c r="F263" s="151"/>
      <c r="G263" s="152"/>
      <c r="H263" s="152" t="str">
        <f t="shared" si="12"/>
        <v/>
      </c>
      <c r="I263" s="86"/>
      <c r="J263" s="86"/>
      <c r="K263" s="86" t="str">
        <f t="shared" si="2"/>
        <v/>
      </c>
      <c r="L263" s="86" t="str">
        <f t="shared" si="3"/>
        <v/>
      </c>
      <c r="M263" s="86" t="str">
        <f t="shared" si="4"/>
        <v/>
      </c>
      <c r="N263" s="86" t="str">
        <f t="shared" si="5"/>
        <v/>
      </c>
      <c r="O263" s="86" t="str">
        <f t="shared" si="6"/>
        <v/>
      </c>
      <c r="P263" s="86" t="str">
        <f t="shared" si="7"/>
        <v/>
      </c>
      <c r="Q263" s="206"/>
      <c r="R263" s="155"/>
      <c r="S263" s="156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</row>
    <row r="264" spans="1:32" ht="13.5" thickBot="1" x14ac:dyDescent="0.25">
      <c r="A264" s="139" t="str">
        <f t="shared" si="8"/>
        <v/>
      </c>
      <c r="B264" s="139" t="str">
        <f t="shared" si="9"/>
        <v/>
      </c>
      <c r="C264" s="204" t="str">
        <f t="shared" si="10"/>
        <v/>
      </c>
      <c r="D264" s="205" t="e">
        <f t="shared" si="11"/>
        <v>#N/A</v>
      </c>
      <c r="E264" s="205"/>
      <c r="F264" s="151"/>
      <c r="G264" s="152"/>
      <c r="H264" s="152" t="str">
        <f t="shared" si="12"/>
        <v/>
      </c>
      <c r="I264" s="86"/>
      <c r="J264" s="86"/>
      <c r="K264" s="86" t="str">
        <f t="shared" si="2"/>
        <v/>
      </c>
      <c r="L264" s="86" t="str">
        <f t="shared" si="3"/>
        <v/>
      </c>
      <c r="M264" s="86" t="str">
        <f t="shared" si="4"/>
        <v/>
      </c>
      <c r="N264" s="86" t="str">
        <f t="shared" si="5"/>
        <v/>
      </c>
      <c r="O264" s="86" t="str">
        <f t="shared" si="6"/>
        <v/>
      </c>
      <c r="P264" s="86" t="str">
        <f t="shared" si="7"/>
        <v/>
      </c>
      <c r="Q264" s="206"/>
      <c r="R264" s="155"/>
      <c r="S264" s="156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</row>
    <row r="265" spans="1:32" ht="13.5" thickBot="1" x14ac:dyDescent="0.25">
      <c r="A265" s="139" t="str">
        <f t="shared" si="8"/>
        <v/>
      </c>
      <c r="B265" s="139" t="str">
        <f t="shared" si="9"/>
        <v/>
      </c>
      <c r="C265" s="204" t="str">
        <f t="shared" si="10"/>
        <v/>
      </c>
      <c r="D265" s="205" t="e">
        <f t="shared" si="11"/>
        <v>#N/A</v>
      </c>
      <c r="E265" s="205"/>
      <c r="F265" s="151"/>
      <c r="G265" s="152"/>
      <c r="H265" s="152" t="str">
        <f t="shared" si="12"/>
        <v/>
      </c>
      <c r="I265" s="86"/>
      <c r="J265" s="86"/>
      <c r="K265" s="86" t="str">
        <f t="shared" si="2"/>
        <v/>
      </c>
      <c r="L265" s="86" t="str">
        <f t="shared" si="3"/>
        <v/>
      </c>
      <c r="M265" s="86" t="str">
        <f t="shared" si="4"/>
        <v/>
      </c>
      <c r="N265" s="86" t="str">
        <f t="shared" si="5"/>
        <v/>
      </c>
      <c r="O265" s="86" t="str">
        <f t="shared" si="6"/>
        <v/>
      </c>
      <c r="P265" s="86" t="str">
        <f t="shared" si="7"/>
        <v/>
      </c>
      <c r="Q265" s="206"/>
      <c r="R265" s="155"/>
      <c r="S265" s="156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</row>
    <row r="266" spans="1:32" ht="13.5" thickBot="1" x14ac:dyDescent="0.25">
      <c r="A266" s="139" t="str">
        <f t="shared" si="8"/>
        <v/>
      </c>
      <c r="B266" s="139" t="str">
        <f t="shared" si="9"/>
        <v/>
      </c>
      <c r="C266" s="204" t="str">
        <f t="shared" si="10"/>
        <v/>
      </c>
      <c r="D266" s="205" t="e">
        <f t="shared" si="11"/>
        <v>#N/A</v>
      </c>
      <c r="E266" s="205"/>
      <c r="F266" s="151"/>
      <c r="G266" s="152"/>
      <c r="H266" s="152" t="str">
        <f t="shared" si="12"/>
        <v/>
      </c>
      <c r="I266" s="86"/>
      <c r="J266" s="86"/>
      <c r="K266" s="86" t="str">
        <f t="shared" si="2"/>
        <v/>
      </c>
      <c r="L266" s="86" t="str">
        <f t="shared" si="3"/>
        <v/>
      </c>
      <c r="M266" s="86" t="str">
        <f t="shared" si="4"/>
        <v/>
      </c>
      <c r="N266" s="86" t="str">
        <f t="shared" si="5"/>
        <v/>
      </c>
      <c r="O266" s="86" t="str">
        <f t="shared" si="6"/>
        <v/>
      </c>
      <c r="P266" s="86" t="str">
        <f t="shared" si="7"/>
        <v/>
      </c>
      <c r="Q266" s="206"/>
      <c r="R266" s="155"/>
      <c r="S266" s="156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</row>
    <row r="267" spans="1:32" ht="13.5" thickBot="1" x14ac:dyDescent="0.25">
      <c r="A267" s="139" t="str">
        <f t="shared" si="8"/>
        <v/>
      </c>
      <c r="B267" s="139" t="str">
        <f t="shared" si="9"/>
        <v/>
      </c>
      <c r="C267" s="204" t="str">
        <f t="shared" si="10"/>
        <v/>
      </c>
      <c r="D267" s="205" t="e">
        <f t="shared" si="11"/>
        <v>#N/A</v>
      </c>
      <c r="E267" s="205"/>
      <c r="F267" s="151"/>
      <c r="G267" s="152"/>
      <c r="H267" s="152" t="str">
        <f t="shared" si="12"/>
        <v/>
      </c>
      <c r="I267" s="86"/>
      <c r="J267" s="86"/>
      <c r="K267" s="86" t="str">
        <f t="shared" si="2"/>
        <v/>
      </c>
      <c r="L267" s="86" t="str">
        <f t="shared" si="3"/>
        <v/>
      </c>
      <c r="M267" s="86" t="str">
        <f t="shared" si="4"/>
        <v/>
      </c>
      <c r="N267" s="86" t="str">
        <f t="shared" si="5"/>
        <v/>
      </c>
      <c r="O267" s="86" t="str">
        <f t="shared" si="6"/>
        <v/>
      </c>
      <c r="P267" s="86" t="str">
        <f t="shared" si="7"/>
        <v/>
      </c>
      <c r="Q267" s="206"/>
      <c r="R267" s="155"/>
      <c r="S267" s="156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</row>
    <row r="268" spans="1:32" ht="13.5" thickBot="1" x14ac:dyDescent="0.25">
      <c r="A268" s="139" t="str">
        <f t="shared" si="8"/>
        <v/>
      </c>
      <c r="B268" s="139" t="str">
        <f t="shared" si="9"/>
        <v/>
      </c>
      <c r="C268" s="204" t="str">
        <f t="shared" si="10"/>
        <v/>
      </c>
      <c r="D268" s="205" t="e">
        <f t="shared" si="11"/>
        <v>#N/A</v>
      </c>
      <c r="E268" s="205"/>
      <c r="F268" s="151"/>
      <c r="G268" s="152"/>
      <c r="H268" s="152" t="str">
        <f t="shared" si="12"/>
        <v/>
      </c>
      <c r="I268" s="86"/>
      <c r="J268" s="86"/>
      <c r="K268" s="86" t="str">
        <f t="shared" si="2"/>
        <v/>
      </c>
      <c r="L268" s="86" t="str">
        <f t="shared" si="3"/>
        <v/>
      </c>
      <c r="M268" s="86" t="str">
        <f t="shared" si="4"/>
        <v/>
      </c>
      <c r="N268" s="86" t="str">
        <f t="shared" si="5"/>
        <v/>
      </c>
      <c r="O268" s="86" t="str">
        <f t="shared" si="6"/>
        <v/>
      </c>
      <c r="P268" s="86" t="str">
        <f t="shared" si="7"/>
        <v/>
      </c>
      <c r="Q268" s="206"/>
      <c r="R268" s="155"/>
      <c r="S268" s="156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</row>
    <row r="269" spans="1:32" ht="13.5" thickBot="1" x14ac:dyDescent="0.25">
      <c r="A269" s="139" t="str">
        <f t="shared" si="8"/>
        <v/>
      </c>
      <c r="B269" s="139" t="str">
        <f t="shared" si="9"/>
        <v/>
      </c>
      <c r="C269" s="204" t="str">
        <f t="shared" si="10"/>
        <v/>
      </c>
      <c r="D269" s="205" t="e">
        <f t="shared" si="11"/>
        <v>#N/A</v>
      </c>
      <c r="E269" s="205"/>
      <c r="F269" s="151"/>
      <c r="G269" s="152"/>
      <c r="H269" s="152" t="str">
        <f t="shared" si="12"/>
        <v/>
      </c>
      <c r="I269" s="86"/>
      <c r="J269" s="86"/>
      <c r="K269" s="86" t="str">
        <f t="shared" si="2"/>
        <v/>
      </c>
      <c r="L269" s="86" t="str">
        <f t="shared" si="3"/>
        <v/>
      </c>
      <c r="M269" s="86" t="str">
        <f t="shared" si="4"/>
        <v/>
      </c>
      <c r="N269" s="86" t="str">
        <f t="shared" si="5"/>
        <v/>
      </c>
      <c r="O269" s="86" t="str">
        <f t="shared" si="6"/>
        <v/>
      </c>
      <c r="P269" s="86" t="str">
        <f t="shared" si="7"/>
        <v/>
      </c>
      <c r="Q269" s="206"/>
      <c r="R269" s="155"/>
      <c r="S269" s="156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</row>
    <row r="270" spans="1:32" ht="13.5" thickBot="1" x14ac:dyDescent="0.25">
      <c r="A270" s="139" t="str">
        <f t="shared" si="8"/>
        <v/>
      </c>
      <c r="B270" s="139" t="str">
        <f t="shared" si="9"/>
        <v/>
      </c>
      <c r="C270" s="204" t="str">
        <f t="shared" si="10"/>
        <v/>
      </c>
      <c r="D270" s="205" t="e">
        <f t="shared" si="11"/>
        <v>#N/A</v>
      </c>
      <c r="E270" s="205"/>
      <c r="F270" s="151"/>
      <c r="G270" s="152"/>
      <c r="H270" s="152" t="str">
        <f t="shared" si="12"/>
        <v/>
      </c>
      <c r="I270" s="86"/>
      <c r="J270" s="86"/>
      <c r="K270" s="86" t="str">
        <f t="shared" si="2"/>
        <v/>
      </c>
      <c r="L270" s="86" t="str">
        <f t="shared" si="3"/>
        <v/>
      </c>
      <c r="M270" s="86" t="str">
        <f t="shared" si="4"/>
        <v/>
      </c>
      <c r="N270" s="86" t="str">
        <f t="shared" si="5"/>
        <v/>
      </c>
      <c r="O270" s="86" t="str">
        <f t="shared" si="6"/>
        <v/>
      </c>
      <c r="P270" s="86" t="str">
        <f t="shared" si="7"/>
        <v/>
      </c>
      <c r="Q270" s="206"/>
      <c r="R270" s="155"/>
      <c r="S270" s="156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</row>
    <row r="271" spans="1:32" ht="13.5" thickBot="1" x14ac:dyDescent="0.25">
      <c r="A271" s="139" t="str">
        <f t="shared" si="8"/>
        <v/>
      </c>
      <c r="B271" s="139" t="str">
        <f t="shared" si="9"/>
        <v/>
      </c>
      <c r="C271" s="204" t="str">
        <f t="shared" si="10"/>
        <v/>
      </c>
      <c r="D271" s="205" t="e">
        <f t="shared" si="11"/>
        <v>#N/A</v>
      </c>
      <c r="E271" s="205"/>
      <c r="F271" s="151"/>
      <c r="G271" s="152"/>
      <c r="H271" s="152" t="str">
        <f t="shared" si="12"/>
        <v/>
      </c>
      <c r="I271" s="86"/>
      <c r="J271" s="86"/>
      <c r="K271" s="86" t="str">
        <f t="shared" si="2"/>
        <v/>
      </c>
      <c r="L271" s="86" t="str">
        <f t="shared" si="3"/>
        <v/>
      </c>
      <c r="M271" s="86" t="str">
        <f t="shared" si="4"/>
        <v/>
      </c>
      <c r="N271" s="86" t="str">
        <f t="shared" si="5"/>
        <v/>
      </c>
      <c r="O271" s="86" t="str">
        <f t="shared" si="6"/>
        <v/>
      </c>
      <c r="P271" s="86" t="str">
        <f t="shared" si="7"/>
        <v/>
      </c>
      <c r="Q271" s="206"/>
      <c r="R271" s="155"/>
      <c r="S271" s="156"/>
      <c r="T271" s="157"/>
      <c r="U271" s="157"/>
      <c r="V271" s="156"/>
      <c r="W271" s="156"/>
      <c r="X271" s="157"/>
      <c r="Y271" s="157"/>
      <c r="Z271" s="157"/>
      <c r="AA271" s="157"/>
      <c r="AB271" s="157"/>
      <c r="AC271" s="157"/>
      <c r="AD271" s="157"/>
      <c r="AE271" s="157"/>
      <c r="AF271" s="157"/>
    </row>
    <row r="272" spans="1:32" ht="13.5" thickBot="1" x14ac:dyDescent="0.25">
      <c r="A272" s="139" t="str">
        <f t="shared" si="8"/>
        <v/>
      </c>
      <c r="B272" s="139" t="str">
        <f t="shared" si="9"/>
        <v/>
      </c>
      <c r="C272" s="204" t="str">
        <f t="shared" si="10"/>
        <v/>
      </c>
      <c r="D272" s="205" t="e">
        <f t="shared" si="11"/>
        <v>#N/A</v>
      </c>
      <c r="E272" s="205"/>
      <c r="F272" s="151"/>
      <c r="G272" s="152"/>
      <c r="H272" s="152" t="str">
        <f t="shared" si="12"/>
        <v/>
      </c>
      <c r="I272" s="86"/>
      <c r="J272" s="86"/>
      <c r="K272" s="86" t="str">
        <f t="shared" si="2"/>
        <v/>
      </c>
      <c r="L272" s="86" t="str">
        <f t="shared" si="3"/>
        <v/>
      </c>
      <c r="M272" s="86" t="str">
        <f t="shared" si="4"/>
        <v/>
      </c>
      <c r="N272" s="86" t="str">
        <f t="shared" si="5"/>
        <v/>
      </c>
      <c r="O272" s="86" t="str">
        <f t="shared" si="6"/>
        <v/>
      </c>
      <c r="P272" s="86" t="str">
        <f t="shared" si="7"/>
        <v/>
      </c>
      <c r="Q272" s="206"/>
      <c r="R272" s="155"/>
      <c r="S272" s="156"/>
      <c r="T272" s="157"/>
      <c r="U272" s="157"/>
      <c r="V272" s="156"/>
      <c r="W272" s="156"/>
      <c r="X272" s="157"/>
      <c r="Y272" s="157"/>
      <c r="Z272" s="157"/>
      <c r="AA272" s="157"/>
      <c r="AB272" s="157"/>
      <c r="AC272" s="157"/>
      <c r="AD272" s="157"/>
      <c r="AE272" s="157"/>
      <c r="AF272" s="157"/>
    </row>
    <row r="273" spans="1:32" ht="13.5" thickBot="1" x14ac:dyDescent="0.25">
      <c r="A273" s="139" t="str">
        <f t="shared" si="8"/>
        <v/>
      </c>
      <c r="B273" s="139" t="str">
        <f t="shared" si="9"/>
        <v/>
      </c>
      <c r="C273" s="204" t="str">
        <f t="shared" si="10"/>
        <v/>
      </c>
      <c r="D273" s="205" t="e">
        <f t="shared" si="11"/>
        <v>#N/A</v>
      </c>
      <c r="E273" s="205"/>
      <c r="F273" s="151"/>
      <c r="G273" s="152"/>
      <c r="H273" s="152" t="str">
        <f t="shared" si="12"/>
        <v/>
      </c>
      <c r="I273" s="86"/>
      <c r="J273" s="86"/>
      <c r="K273" s="86" t="str">
        <f t="shared" si="2"/>
        <v/>
      </c>
      <c r="L273" s="86" t="str">
        <f t="shared" si="3"/>
        <v/>
      </c>
      <c r="M273" s="86" t="str">
        <f t="shared" si="4"/>
        <v/>
      </c>
      <c r="N273" s="86" t="str">
        <f t="shared" si="5"/>
        <v/>
      </c>
      <c r="O273" s="86" t="str">
        <f t="shared" si="6"/>
        <v/>
      </c>
      <c r="P273" s="86" t="str">
        <f t="shared" si="7"/>
        <v/>
      </c>
      <c r="Q273" s="206"/>
      <c r="R273" s="155"/>
      <c r="S273" s="156"/>
      <c r="T273" s="157"/>
      <c r="U273" s="157"/>
      <c r="V273" s="156"/>
      <c r="W273" s="156"/>
      <c r="X273" s="157"/>
      <c r="Y273" s="157"/>
      <c r="Z273" s="157"/>
      <c r="AA273" s="157"/>
      <c r="AB273" s="157"/>
      <c r="AC273" s="157"/>
      <c r="AD273" s="157"/>
      <c r="AE273" s="157"/>
      <c r="AF273" s="157"/>
    </row>
    <row r="274" spans="1:32" ht="13.5" thickBot="1" x14ac:dyDescent="0.25">
      <c r="A274" s="139" t="str">
        <f t="shared" si="8"/>
        <v/>
      </c>
      <c r="B274" s="139" t="str">
        <f t="shared" si="9"/>
        <v/>
      </c>
      <c r="C274" s="204" t="str">
        <f t="shared" si="10"/>
        <v/>
      </c>
      <c r="D274" s="205" t="e">
        <f t="shared" si="11"/>
        <v>#N/A</v>
      </c>
      <c r="E274" s="205"/>
      <c r="F274" s="151"/>
      <c r="G274" s="152"/>
      <c r="H274" s="152" t="str">
        <f t="shared" si="12"/>
        <v/>
      </c>
      <c r="I274" s="86"/>
      <c r="J274" s="86"/>
      <c r="K274" s="86" t="str">
        <f t="shared" si="2"/>
        <v/>
      </c>
      <c r="L274" s="86" t="str">
        <f t="shared" si="3"/>
        <v/>
      </c>
      <c r="M274" s="86" t="str">
        <f t="shared" si="4"/>
        <v/>
      </c>
      <c r="N274" s="86" t="str">
        <f t="shared" si="5"/>
        <v/>
      </c>
      <c r="O274" s="86" t="str">
        <f t="shared" si="6"/>
        <v/>
      </c>
      <c r="P274" s="86" t="str">
        <f t="shared" si="7"/>
        <v/>
      </c>
      <c r="Q274" s="206"/>
      <c r="R274" s="155"/>
      <c r="S274" s="156"/>
      <c r="T274" s="157"/>
      <c r="U274" s="157"/>
      <c r="V274" s="156"/>
      <c r="W274" s="156"/>
      <c r="X274" s="157"/>
      <c r="Y274" s="157"/>
      <c r="Z274" s="157"/>
      <c r="AA274" s="157"/>
      <c r="AB274" s="157"/>
      <c r="AC274" s="157"/>
      <c r="AD274" s="157"/>
      <c r="AE274" s="157"/>
      <c r="AF274" s="157"/>
    </row>
    <row r="275" spans="1:32" ht="13.5" thickBot="1" x14ac:dyDescent="0.25">
      <c r="A275" s="139" t="str">
        <f t="shared" si="8"/>
        <v/>
      </c>
      <c r="B275" s="139" t="str">
        <f t="shared" si="9"/>
        <v/>
      </c>
      <c r="C275" s="204" t="str">
        <f t="shared" si="10"/>
        <v/>
      </c>
      <c r="D275" s="205" t="e">
        <f t="shared" si="11"/>
        <v>#N/A</v>
      </c>
      <c r="E275" s="205"/>
      <c r="F275" s="151"/>
      <c r="G275" s="152"/>
      <c r="H275" s="152" t="str">
        <f t="shared" si="12"/>
        <v/>
      </c>
      <c r="I275" s="86"/>
      <c r="J275" s="86"/>
      <c r="K275" s="86" t="str">
        <f t="shared" si="2"/>
        <v/>
      </c>
      <c r="L275" s="86" t="str">
        <f t="shared" si="3"/>
        <v/>
      </c>
      <c r="M275" s="86" t="str">
        <f t="shared" si="4"/>
        <v/>
      </c>
      <c r="N275" s="86" t="str">
        <f t="shared" si="5"/>
        <v/>
      </c>
      <c r="O275" s="86" t="str">
        <f t="shared" si="6"/>
        <v/>
      </c>
      <c r="P275" s="86" t="str">
        <f t="shared" si="7"/>
        <v/>
      </c>
      <c r="Q275" s="206"/>
      <c r="R275" s="155"/>
      <c r="S275" s="156"/>
      <c r="T275" s="157"/>
      <c r="U275" s="157"/>
      <c r="V275" s="156"/>
      <c r="W275" s="156"/>
      <c r="X275" s="157"/>
      <c r="Y275" s="157"/>
      <c r="Z275" s="157"/>
      <c r="AA275" s="157"/>
      <c r="AB275" s="157"/>
      <c r="AC275" s="157"/>
      <c r="AD275" s="157"/>
      <c r="AE275" s="157"/>
      <c r="AF275" s="157"/>
    </row>
    <row r="276" spans="1:32" ht="13.5" thickBot="1" x14ac:dyDescent="0.25">
      <c r="A276" s="139" t="str">
        <f t="shared" si="8"/>
        <v/>
      </c>
      <c r="B276" s="139" t="str">
        <f t="shared" si="9"/>
        <v/>
      </c>
      <c r="C276" s="204" t="str">
        <f t="shared" si="10"/>
        <v/>
      </c>
      <c r="D276" s="205" t="e">
        <f t="shared" si="11"/>
        <v>#N/A</v>
      </c>
      <c r="E276" s="205"/>
      <c r="F276" s="151"/>
      <c r="G276" s="152"/>
      <c r="H276" s="152" t="str">
        <f t="shared" si="12"/>
        <v/>
      </c>
      <c r="I276" s="86"/>
      <c r="J276" s="86"/>
      <c r="K276" s="86" t="str">
        <f t="shared" si="2"/>
        <v/>
      </c>
      <c r="L276" s="86" t="str">
        <f t="shared" si="3"/>
        <v/>
      </c>
      <c r="M276" s="86" t="str">
        <f t="shared" si="4"/>
        <v/>
      </c>
      <c r="N276" s="86" t="str">
        <f t="shared" si="5"/>
        <v/>
      </c>
      <c r="O276" s="86" t="str">
        <f t="shared" si="6"/>
        <v/>
      </c>
      <c r="P276" s="86" t="str">
        <f t="shared" si="7"/>
        <v/>
      </c>
      <c r="Q276" s="206"/>
      <c r="R276" s="155"/>
      <c r="S276" s="156"/>
      <c r="T276" s="157"/>
      <c r="U276" s="157"/>
      <c r="V276" s="156"/>
      <c r="W276" s="156"/>
      <c r="X276" s="157"/>
      <c r="Y276" s="157"/>
      <c r="Z276" s="157"/>
      <c r="AA276" s="157"/>
      <c r="AB276" s="157"/>
      <c r="AC276" s="157"/>
      <c r="AD276" s="157"/>
      <c r="AE276" s="157"/>
      <c r="AF276" s="157"/>
    </row>
    <row r="277" spans="1:32" ht="13.5" thickBot="1" x14ac:dyDescent="0.25">
      <c r="A277" s="139" t="str">
        <f t="shared" si="8"/>
        <v/>
      </c>
      <c r="B277" s="139" t="str">
        <f t="shared" si="9"/>
        <v/>
      </c>
      <c r="C277" s="204" t="str">
        <f t="shared" si="10"/>
        <v/>
      </c>
      <c r="D277" s="205" t="e">
        <f t="shared" si="11"/>
        <v>#N/A</v>
      </c>
      <c r="E277" s="205"/>
      <c r="F277" s="151"/>
      <c r="G277" s="152"/>
      <c r="H277" s="152" t="str">
        <f t="shared" si="12"/>
        <v/>
      </c>
      <c r="I277" s="86"/>
      <c r="J277" s="86"/>
      <c r="K277" s="86" t="str">
        <f t="shared" si="2"/>
        <v/>
      </c>
      <c r="L277" s="86" t="str">
        <f t="shared" si="3"/>
        <v/>
      </c>
      <c r="M277" s="86" t="str">
        <f t="shared" si="4"/>
        <v/>
      </c>
      <c r="N277" s="86" t="str">
        <f t="shared" si="5"/>
        <v/>
      </c>
      <c r="O277" s="86" t="str">
        <f t="shared" si="6"/>
        <v/>
      </c>
      <c r="P277" s="86" t="str">
        <f t="shared" si="7"/>
        <v/>
      </c>
      <c r="Q277" s="206"/>
      <c r="R277" s="155"/>
      <c r="S277" s="156"/>
      <c r="T277" s="157"/>
      <c r="U277" s="157"/>
      <c r="V277" s="156"/>
      <c r="W277" s="156"/>
      <c r="X277" s="157"/>
      <c r="Y277" s="157"/>
      <c r="Z277" s="157"/>
      <c r="AA277" s="157"/>
      <c r="AB277" s="157"/>
      <c r="AC277" s="157"/>
      <c r="AD277" s="157"/>
      <c r="AE277" s="157"/>
      <c r="AF277" s="157"/>
    </row>
    <row r="278" spans="1:32" ht="13.5" thickBot="1" x14ac:dyDescent="0.25">
      <c r="A278" s="139" t="str">
        <f t="shared" si="8"/>
        <v/>
      </c>
      <c r="B278" s="139" t="str">
        <f t="shared" si="9"/>
        <v/>
      </c>
      <c r="C278" s="204" t="str">
        <f t="shared" si="10"/>
        <v/>
      </c>
      <c r="D278" s="205" t="e">
        <f t="shared" si="11"/>
        <v>#N/A</v>
      </c>
      <c r="E278" s="205"/>
      <c r="F278" s="151"/>
      <c r="G278" s="152"/>
      <c r="H278" s="152" t="str">
        <f t="shared" si="12"/>
        <v/>
      </c>
      <c r="I278" s="86"/>
      <c r="J278" s="86"/>
      <c r="K278" s="86" t="str">
        <f t="shared" si="2"/>
        <v/>
      </c>
      <c r="L278" s="86" t="str">
        <f t="shared" si="3"/>
        <v/>
      </c>
      <c r="M278" s="86" t="str">
        <f t="shared" si="4"/>
        <v/>
      </c>
      <c r="N278" s="86" t="str">
        <f t="shared" si="5"/>
        <v/>
      </c>
      <c r="O278" s="86" t="str">
        <f t="shared" si="6"/>
        <v/>
      </c>
      <c r="P278" s="86" t="str">
        <f t="shared" si="7"/>
        <v/>
      </c>
      <c r="Q278" s="206"/>
      <c r="R278" s="155"/>
      <c r="S278" s="156"/>
      <c r="T278" s="157"/>
      <c r="U278" s="157"/>
      <c r="V278" s="156"/>
      <c r="W278" s="156"/>
      <c r="X278" s="157"/>
      <c r="Y278" s="157"/>
      <c r="Z278" s="157"/>
      <c r="AA278" s="157"/>
      <c r="AB278" s="157"/>
      <c r="AC278" s="157"/>
      <c r="AD278" s="157"/>
      <c r="AE278" s="157"/>
      <c r="AF278" s="157"/>
    </row>
    <row r="279" spans="1:32" ht="13.5" thickBot="1" x14ac:dyDescent="0.25">
      <c r="A279" s="139" t="str">
        <f t="shared" si="8"/>
        <v/>
      </c>
      <c r="B279" s="139" t="str">
        <f t="shared" si="9"/>
        <v/>
      </c>
      <c r="C279" s="204" t="str">
        <f t="shared" si="10"/>
        <v/>
      </c>
      <c r="D279" s="205" t="e">
        <f t="shared" si="11"/>
        <v>#N/A</v>
      </c>
      <c r="E279" s="205"/>
      <c r="F279" s="151"/>
      <c r="G279" s="152"/>
      <c r="H279" s="152" t="str">
        <f t="shared" si="12"/>
        <v/>
      </c>
      <c r="I279" s="86"/>
      <c r="J279" s="86"/>
      <c r="K279" s="86" t="str">
        <f t="shared" si="2"/>
        <v/>
      </c>
      <c r="L279" s="86" t="str">
        <f t="shared" si="3"/>
        <v/>
      </c>
      <c r="M279" s="86" t="str">
        <f t="shared" si="4"/>
        <v/>
      </c>
      <c r="N279" s="86" t="str">
        <f t="shared" si="5"/>
        <v/>
      </c>
      <c r="O279" s="86" t="str">
        <f t="shared" si="6"/>
        <v/>
      </c>
      <c r="P279" s="86" t="str">
        <f t="shared" si="7"/>
        <v/>
      </c>
      <c r="Q279" s="206"/>
      <c r="R279" s="155"/>
      <c r="S279" s="156"/>
      <c r="T279" s="157"/>
      <c r="U279" s="157"/>
      <c r="V279" s="156"/>
      <c r="W279" s="156"/>
      <c r="X279" s="157"/>
      <c r="Y279" s="157"/>
      <c r="Z279" s="157"/>
      <c r="AA279" s="157"/>
      <c r="AB279" s="157"/>
      <c r="AC279" s="157"/>
      <c r="AD279" s="157"/>
      <c r="AE279" s="157"/>
      <c r="AF279" s="157"/>
    </row>
    <row r="280" spans="1:32" ht="13.5" thickBot="1" x14ac:dyDescent="0.25">
      <c r="A280" s="139" t="str">
        <f t="shared" si="8"/>
        <v/>
      </c>
      <c r="B280" s="139" t="str">
        <f t="shared" si="9"/>
        <v/>
      </c>
      <c r="C280" s="204" t="str">
        <f t="shared" si="10"/>
        <v/>
      </c>
      <c r="D280" s="205" t="e">
        <f t="shared" si="11"/>
        <v>#N/A</v>
      </c>
      <c r="E280" s="205"/>
      <c r="F280" s="151"/>
      <c r="G280" s="152"/>
      <c r="H280" s="152" t="str">
        <f t="shared" si="12"/>
        <v/>
      </c>
      <c r="I280" s="86"/>
      <c r="J280" s="86"/>
      <c r="K280" s="86" t="str">
        <f t="shared" si="2"/>
        <v/>
      </c>
      <c r="L280" s="86" t="str">
        <f t="shared" si="3"/>
        <v/>
      </c>
      <c r="M280" s="86" t="str">
        <f t="shared" si="4"/>
        <v/>
      </c>
      <c r="N280" s="86" t="str">
        <f t="shared" si="5"/>
        <v/>
      </c>
      <c r="O280" s="86" t="str">
        <f t="shared" si="6"/>
        <v/>
      </c>
      <c r="P280" s="86" t="str">
        <f t="shared" si="7"/>
        <v/>
      </c>
      <c r="Q280" s="206"/>
      <c r="R280" s="155"/>
      <c r="S280" s="156"/>
      <c r="T280" s="157"/>
      <c r="U280" s="157"/>
      <c r="V280" s="156"/>
      <c r="W280" s="156"/>
      <c r="X280" s="157"/>
      <c r="Y280" s="157"/>
      <c r="Z280" s="157"/>
      <c r="AA280" s="157"/>
      <c r="AB280" s="157"/>
      <c r="AC280" s="157"/>
      <c r="AD280" s="157"/>
      <c r="AE280" s="157"/>
      <c r="AF280" s="157"/>
    </row>
    <row r="281" spans="1:32" ht="13.5" thickBot="1" x14ac:dyDescent="0.25">
      <c r="A281" s="139" t="str">
        <f t="shared" si="8"/>
        <v/>
      </c>
      <c r="B281" s="139" t="str">
        <f t="shared" si="9"/>
        <v/>
      </c>
      <c r="C281" s="204" t="str">
        <f t="shared" si="10"/>
        <v/>
      </c>
      <c r="D281" s="205" t="e">
        <f t="shared" si="11"/>
        <v>#N/A</v>
      </c>
      <c r="E281" s="205"/>
      <c r="F281" s="151"/>
      <c r="G281" s="152"/>
      <c r="H281" s="152" t="str">
        <f t="shared" si="12"/>
        <v/>
      </c>
      <c r="I281" s="86"/>
      <c r="J281" s="86"/>
      <c r="K281" s="86" t="str">
        <f t="shared" si="2"/>
        <v/>
      </c>
      <c r="L281" s="86" t="str">
        <f t="shared" si="3"/>
        <v/>
      </c>
      <c r="M281" s="86" t="str">
        <f t="shared" si="4"/>
        <v/>
      </c>
      <c r="N281" s="86" t="str">
        <f t="shared" si="5"/>
        <v/>
      </c>
      <c r="O281" s="86" t="str">
        <f t="shared" si="6"/>
        <v/>
      </c>
      <c r="P281" s="86" t="str">
        <f t="shared" si="7"/>
        <v/>
      </c>
      <c r="Q281" s="206"/>
      <c r="R281" s="155"/>
      <c r="S281" s="156"/>
      <c r="T281" s="157"/>
      <c r="U281" s="157"/>
      <c r="V281" s="156"/>
      <c r="W281" s="156"/>
      <c r="X281" s="157"/>
      <c r="Y281" s="157"/>
      <c r="Z281" s="157"/>
      <c r="AA281" s="157"/>
      <c r="AB281" s="157"/>
      <c r="AC281" s="157"/>
      <c r="AD281" s="157"/>
      <c r="AE281" s="157"/>
      <c r="AF281" s="157"/>
    </row>
    <row r="282" spans="1:32" ht="13.5" thickBot="1" x14ac:dyDescent="0.25">
      <c r="A282" s="139" t="str">
        <f t="shared" si="8"/>
        <v/>
      </c>
      <c r="B282" s="139" t="str">
        <f t="shared" si="9"/>
        <v/>
      </c>
      <c r="C282" s="204" t="str">
        <f t="shared" si="10"/>
        <v/>
      </c>
      <c r="D282" s="205" t="e">
        <f t="shared" si="11"/>
        <v>#N/A</v>
      </c>
      <c r="E282" s="205"/>
      <c r="F282" s="151"/>
      <c r="G282" s="152"/>
      <c r="H282" s="152" t="str">
        <f t="shared" si="12"/>
        <v/>
      </c>
      <c r="I282" s="86"/>
      <c r="J282" s="86"/>
      <c r="K282" s="86" t="str">
        <f t="shared" si="2"/>
        <v/>
      </c>
      <c r="L282" s="86" t="str">
        <f t="shared" si="3"/>
        <v/>
      </c>
      <c r="M282" s="86" t="str">
        <f t="shared" si="4"/>
        <v/>
      </c>
      <c r="N282" s="86" t="str">
        <f t="shared" si="5"/>
        <v/>
      </c>
      <c r="O282" s="86" t="str">
        <f t="shared" si="6"/>
        <v/>
      </c>
      <c r="P282" s="86" t="str">
        <f t="shared" si="7"/>
        <v/>
      </c>
      <c r="Q282" s="206"/>
      <c r="R282" s="155"/>
      <c r="S282" s="156"/>
      <c r="T282" s="157"/>
      <c r="U282" s="157"/>
      <c r="V282" s="156"/>
      <c r="W282" s="156"/>
      <c r="X282" s="157"/>
      <c r="Y282" s="157"/>
      <c r="Z282" s="157"/>
      <c r="AA282" s="157"/>
      <c r="AB282" s="157"/>
      <c r="AC282" s="157"/>
      <c r="AD282" s="157"/>
      <c r="AE282" s="157"/>
      <c r="AF282" s="157"/>
    </row>
    <row r="283" spans="1:32" ht="13.5" thickBot="1" x14ac:dyDescent="0.25">
      <c r="A283" s="139" t="str">
        <f t="shared" si="8"/>
        <v/>
      </c>
      <c r="B283" s="139" t="str">
        <f t="shared" si="9"/>
        <v/>
      </c>
      <c r="C283" s="204" t="str">
        <f t="shared" si="10"/>
        <v/>
      </c>
      <c r="D283" s="205" t="e">
        <f t="shared" si="11"/>
        <v>#N/A</v>
      </c>
      <c r="E283" s="205"/>
      <c r="F283" s="151"/>
      <c r="G283" s="152"/>
      <c r="H283" s="152" t="str">
        <f t="shared" si="12"/>
        <v/>
      </c>
      <c r="I283" s="86"/>
      <c r="J283" s="86"/>
      <c r="K283" s="86" t="str">
        <f t="shared" si="2"/>
        <v/>
      </c>
      <c r="L283" s="86" t="str">
        <f t="shared" si="3"/>
        <v/>
      </c>
      <c r="M283" s="86" t="str">
        <f t="shared" si="4"/>
        <v/>
      </c>
      <c r="N283" s="86" t="str">
        <f t="shared" si="5"/>
        <v/>
      </c>
      <c r="O283" s="86" t="str">
        <f t="shared" si="6"/>
        <v/>
      </c>
      <c r="P283" s="86" t="str">
        <f t="shared" si="7"/>
        <v/>
      </c>
      <c r="Q283" s="206"/>
      <c r="R283" s="155"/>
      <c r="S283" s="156"/>
      <c r="T283" s="157"/>
      <c r="U283" s="157"/>
      <c r="V283" s="156"/>
      <c r="W283" s="156"/>
      <c r="X283" s="157"/>
      <c r="Y283" s="157"/>
      <c r="Z283" s="157"/>
      <c r="AA283" s="157"/>
      <c r="AB283" s="157"/>
      <c r="AC283" s="157"/>
      <c r="AD283" s="157"/>
      <c r="AE283" s="157"/>
      <c r="AF283" s="157"/>
    </row>
    <row r="284" spans="1:32" ht="13.5" thickBot="1" x14ac:dyDescent="0.25">
      <c r="A284" s="139" t="str">
        <f t="shared" si="8"/>
        <v/>
      </c>
      <c r="B284" s="139" t="str">
        <f t="shared" si="9"/>
        <v/>
      </c>
      <c r="C284" s="204" t="str">
        <f t="shared" si="10"/>
        <v/>
      </c>
      <c r="D284" s="205" t="e">
        <f t="shared" si="11"/>
        <v>#N/A</v>
      </c>
      <c r="E284" s="205"/>
      <c r="F284" s="151"/>
      <c r="G284" s="152"/>
      <c r="H284" s="152" t="str">
        <f t="shared" si="12"/>
        <v/>
      </c>
      <c r="I284" s="86"/>
      <c r="J284" s="86"/>
      <c r="K284" s="86" t="str">
        <f t="shared" si="2"/>
        <v/>
      </c>
      <c r="L284" s="86" t="str">
        <f t="shared" si="3"/>
        <v/>
      </c>
      <c r="M284" s="86" t="str">
        <f t="shared" si="4"/>
        <v/>
      </c>
      <c r="N284" s="86" t="str">
        <f t="shared" si="5"/>
        <v/>
      </c>
      <c r="O284" s="86" t="str">
        <f t="shared" si="6"/>
        <v/>
      </c>
      <c r="P284" s="86" t="str">
        <f t="shared" si="7"/>
        <v/>
      </c>
      <c r="Q284" s="206"/>
      <c r="R284" s="155"/>
      <c r="S284" s="156"/>
      <c r="T284" s="157"/>
      <c r="U284" s="157"/>
      <c r="V284" s="156"/>
      <c r="W284" s="156"/>
      <c r="X284" s="157"/>
      <c r="Y284" s="157"/>
      <c r="Z284" s="157"/>
      <c r="AA284" s="157"/>
      <c r="AB284" s="157"/>
      <c r="AC284" s="157"/>
      <c r="AD284" s="157"/>
      <c r="AE284" s="157"/>
      <c r="AF284" s="157"/>
    </row>
    <row r="285" spans="1:32" ht="13.5" thickBot="1" x14ac:dyDescent="0.25">
      <c r="A285" s="139" t="str">
        <f t="shared" si="8"/>
        <v/>
      </c>
      <c r="B285" s="139" t="str">
        <f t="shared" si="9"/>
        <v/>
      </c>
      <c r="C285" s="204" t="str">
        <f t="shared" si="10"/>
        <v/>
      </c>
      <c r="D285" s="205" t="e">
        <f t="shared" si="11"/>
        <v>#N/A</v>
      </c>
      <c r="E285" s="205"/>
      <c r="F285" s="151"/>
      <c r="G285" s="152"/>
      <c r="H285" s="152" t="str">
        <f t="shared" si="12"/>
        <v/>
      </c>
      <c r="I285" s="86"/>
      <c r="J285" s="86"/>
      <c r="K285" s="86" t="str">
        <f t="shared" si="2"/>
        <v/>
      </c>
      <c r="L285" s="86" t="str">
        <f t="shared" si="3"/>
        <v/>
      </c>
      <c r="M285" s="86" t="str">
        <f t="shared" si="4"/>
        <v/>
      </c>
      <c r="N285" s="86" t="str">
        <f t="shared" si="5"/>
        <v/>
      </c>
      <c r="O285" s="86" t="str">
        <f t="shared" si="6"/>
        <v/>
      </c>
      <c r="P285" s="86" t="str">
        <f t="shared" si="7"/>
        <v/>
      </c>
      <c r="Q285" s="206"/>
      <c r="R285" s="155"/>
      <c r="S285" s="156"/>
      <c r="T285" s="157"/>
      <c r="U285" s="157"/>
      <c r="V285" s="156"/>
      <c r="W285" s="156"/>
      <c r="X285" s="157"/>
      <c r="Y285" s="157"/>
      <c r="Z285" s="157"/>
      <c r="AA285" s="157"/>
      <c r="AB285" s="157"/>
      <c r="AC285" s="157"/>
      <c r="AD285" s="157"/>
      <c r="AE285" s="157"/>
      <c r="AF285" s="157"/>
    </row>
    <row r="286" spans="1:32" ht="13.5" thickBot="1" x14ac:dyDescent="0.25">
      <c r="A286" s="139" t="str">
        <f t="shared" si="8"/>
        <v/>
      </c>
      <c r="B286" s="139" t="str">
        <f t="shared" si="9"/>
        <v/>
      </c>
      <c r="C286" s="204" t="str">
        <f t="shared" si="10"/>
        <v/>
      </c>
      <c r="D286" s="205" t="e">
        <f t="shared" si="11"/>
        <v>#N/A</v>
      </c>
      <c r="E286" s="205"/>
      <c r="F286" s="151"/>
      <c r="G286" s="152"/>
      <c r="H286" s="152" t="str">
        <f t="shared" si="12"/>
        <v/>
      </c>
      <c r="I286" s="86"/>
      <c r="J286" s="86"/>
      <c r="K286" s="86" t="str">
        <f t="shared" si="2"/>
        <v/>
      </c>
      <c r="L286" s="86" t="str">
        <f t="shared" si="3"/>
        <v/>
      </c>
      <c r="M286" s="86" t="str">
        <f t="shared" si="4"/>
        <v/>
      </c>
      <c r="N286" s="86" t="str">
        <f t="shared" si="5"/>
        <v/>
      </c>
      <c r="O286" s="86" t="str">
        <f t="shared" si="6"/>
        <v/>
      </c>
      <c r="P286" s="86" t="str">
        <f t="shared" si="7"/>
        <v/>
      </c>
      <c r="Q286" s="206"/>
      <c r="R286" s="155"/>
      <c r="S286" s="156"/>
      <c r="T286" s="157"/>
      <c r="U286" s="157"/>
      <c r="V286" s="156"/>
      <c r="W286" s="156"/>
      <c r="X286" s="157"/>
      <c r="Y286" s="157"/>
      <c r="Z286" s="157"/>
      <c r="AA286" s="157"/>
      <c r="AB286" s="157"/>
      <c r="AC286" s="157"/>
      <c r="AD286" s="157"/>
      <c r="AE286" s="157"/>
      <c r="AF286" s="157"/>
    </row>
    <row r="287" spans="1:32" ht="13.5" thickBot="1" x14ac:dyDescent="0.25">
      <c r="A287" s="139" t="str">
        <f t="shared" si="8"/>
        <v/>
      </c>
      <c r="B287" s="139" t="str">
        <f t="shared" si="9"/>
        <v/>
      </c>
      <c r="C287" s="204" t="str">
        <f t="shared" si="10"/>
        <v/>
      </c>
      <c r="D287" s="205" t="e">
        <f t="shared" si="11"/>
        <v>#N/A</v>
      </c>
      <c r="E287" s="205"/>
      <c r="F287" s="151"/>
      <c r="G287" s="152"/>
      <c r="H287" s="152" t="str">
        <f t="shared" si="12"/>
        <v/>
      </c>
      <c r="I287" s="86"/>
      <c r="J287" s="86"/>
      <c r="K287" s="86" t="str">
        <f t="shared" si="2"/>
        <v/>
      </c>
      <c r="L287" s="86" t="str">
        <f t="shared" si="3"/>
        <v/>
      </c>
      <c r="M287" s="86" t="str">
        <f t="shared" si="4"/>
        <v/>
      </c>
      <c r="N287" s="86" t="str">
        <f t="shared" si="5"/>
        <v/>
      </c>
      <c r="O287" s="86" t="str">
        <f t="shared" si="6"/>
        <v/>
      </c>
      <c r="P287" s="86" t="str">
        <f t="shared" si="7"/>
        <v/>
      </c>
      <c r="Q287" s="206"/>
      <c r="R287" s="155"/>
      <c r="S287" s="156"/>
      <c r="T287" s="157"/>
      <c r="U287" s="157"/>
      <c r="V287" s="156"/>
      <c r="W287" s="156"/>
      <c r="X287" s="157"/>
      <c r="Y287" s="157"/>
      <c r="Z287" s="157"/>
      <c r="AA287" s="157"/>
      <c r="AB287" s="157"/>
      <c r="AC287" s="157"/>
      <c r="AD287" s="157"/>
      <c r="AE287" s="157"/>
      <c r="AF287" s="157"/>
    </row>
    <row r="288" spans="1:32" ht="13.5" thickBot="1" x14ac:dyDescent="0.25">
      <c r="A288" s="139" t="str">
        <f t="shared" si="8"/>
        <v/>
      </c>
      <c r="B288" s="139" t="str">
        <f t="shared" si="9"/>
        <v/>
      </c>
      <c r="C288" s="204" t="str">
        <f t="shared" si="10"/>
        <v/>
      </c>
      <c r="D288" s="205" t="e">
        <f t="shared" si="11"/>
        <v>#N/A</v>
      </c>
      <c r="E288" s="205"/>
      <c r="F288" s="151"/>
      <c r="G288" s="152"/>
      <c r="H288" s="152" t="str">
        <f t="shared" si="12"/>
        <v/>
      </c>
      <c r="I288" s="86"/>
      <c r="J288" s="86"/>
      <c r="K288" s="86" t="str">
        <f t="shared" si="2"/>
        <v/>
      </c>
      <c r="L288" s="86" t="str">
        <f t="shared" si="3"/>
        <v/>
      </c>
      <c r="M288" s="86" t="str">
        <f t="shared" si="4"/>
        <v/>
      </c>
      <c r="N288" s="86" t="str">
        <f t="shared" si="5"/>
        <v/>
      </c>
      <c r="O288" s="86" t="str">
        <f t="shared" si="6"/>
        <v/>
      </c>
      <c r="P288" s="86" t="str">
        <f t="shared" si="7"/>
        <v/>
      </c>
      <c r="Q288" s="206"/>
      <c r="R288" s="155"/>
      <c r="S288" s="156"/>
      <c r="T288" s="157"/>
      <c r="U288" s="157"/>
      <c r="V288" s="156"/>
      <c r="W288" s="156"/>
      <c r="X288" s="157"/>
      <c r="Y288" s="157"/>
      <c r="Z288" s="157"/>
      <c r="AA288" s="157"/>
      <c r="AB288" s="157"/>
      <c r="AC288" s="157"/>
      <c r="AD288" s="157"/>
      <c r="AE288" s="157"/>
      <c r="AF288" s="157"/>
    </row>
    <row r="289" spans="1:32" ht="13.5" thickBot="1" x14ac:dyDescent="0.25">
      <c r="A289" s="139" t="str">
        <f t="shared" si="8"/>
        <v/>
      </c>
      <c r="B289" s="139" t="str">
        <f t="shared" si="9"/>
        <v/>
      </c>
      <c r="C289" s="204" t="str">
        <f t="shared" si="10"/>
        <v/>
      </c>
      <c r="D289" s="205" t="e">
        <f t="shared" si="11"/>
        <v>#N/A</v>
      </c>
      <c r="E289" s="205"/>
      <c r="F289" s="151"/>
      <c r="G289" s="152"/>
      <c r="H289" s="152" t="str">
        <f t="shared" si="12"/>
        <v/>
      </c>
      <c r="I289" s="86"/>
      <c r="J289" s="86"/>
      <c r="K289" s="86" t="str">
        <f t="shared" si="2"/>
        <v/>
      </c>
      <c r="L289" s="86" t="str">
        <f t="shared" si="3"/>
        <v/>
      </c>
      <c r="M289" s="86" t="str">
        <f t="shared" si="4"/>
        <v/>
      </c>
      <c r="N289" s="86" t="str">
        <f t="shared" si="5"/>
        <v/>
      </c>
      <c r="O289" s="86" t="str">
        <f t="shared" si="6"/>
        <v/>
      </c>
      <c r="P289" s="86" t="str">
        <f t="shared" si="7"/>
        <v/>
      </c>
      <c r="Q289" s="206"/>
      <c r="R289" s="155"/>
      <c r="S289" s="156"/>
      <c r="T289" s="157"/>
      <c r="U289" s="157"/>
      <c r="V289" s="156"/>
      <c r="W289" s="156"/>
      <c r="X289" s="157"/>
      <c r="Y289" s="157"/>
      <c r="Z289" s="157"/>
      <c r="AA289" s="157"/>
      <c r="AB289" s="157"/>
      <c r="AC289" s="157"/>
      <c r="AD289" s="157"/>
      <c r="AE289" s="157"/>
      <c r="AF289" s="157"/>
    </row>
    <row r="290" spans="1:32" ht="13.5" thickBot="1" x14ac:dyDescent="0.25">
      <c r="A290" s="139" t="str">
        <f t="shared" si="8"/>
        <v/>
      </c>
      <c r="B290" s="139" t="str">
        <f t="shared" si="9"/>
        <v/>
      </c>
      <c r="C290" s="204" t="str">
        <f t="shared" si="10"/>
        <v/>
      </c>
      <c r="D290" s="205" t="e">
        <f t="shared" si="11"/>
        <v>#N/A</v>
      </c>
      <c r="E290" s="205"/>
      <c r="F290" s="151"/>
      <c r="G290" s="152"/>
      <c r="H290" s="152" t="str">
        <f t="shared" si="12"/>
        <v/>
      </c>
      <c r="I290" s="86"/>
      <c r="J290" s="86"/>
      <c r="K290" s="86" t="str">
        <f t="shared" si="2"/>
        <v/>
      </c>
      <c r="L290" s="86" t="str">
        <f t="shared" si="3"/>
        <v/>
      </c>
      <c r="M290" s="86" t="str">
        <f t="shared" si="4"/>
        <v/>
      </c>
      <c r="N290" s="86" t="str">
        <f t="shared" si="5"/>
        <v/>
      </c>
      <c r="O290" s="86" t="str">
        <f t="shared" si="6"/>
        <v/>
      </c>
      <c r="P290" s="86" t="str">
        <f t="shared" si="7"/>
        <v/>
      </c>
      <c r="Q290" s="206"/>
      <c r="R290" s="155"/>
      <c r="S290" s="156"/>
      <c r="T290" s="157"/>
      <c r="U290" s="157"/>
      <c r="V290" s="156"/>
      <c r="W290" s="156"/>
      <c r="X290" s="157"/>
      <c r="Y290" s="157"/>
      <c r="Z290" s="157"/>
      <c r="AA290" s="157"/>
      <c r="AB290" s="157"/>
      <c r="AC290" s="157"/>
      <c r="AD290" s="157"/>
      <c r="AE290" s="157"/>
      <c r="AF290" s="157"/>
    </row>
    <row r="291" spans="1:32" ht="13.5" thickBot="1" x14ac:dyDescent="0.25">
      <c r="A291" s="139" t="str">
        <f t="shared" si="8"/>
        <v/>
      </c>
      <c r="B291" s="139" t="str">
        <f t="shared" si="9"/>
        <v/>
      </c>
      <c r="C291" s="204" t="str">
        <f t="shared" si="10"/>
        <v/>
      </c>
      <c r="D291" s="205" t="e">
        <f t="shared" si="11"/>
        <v>#N/A</v>
      </c>
      <c r="E291" s="205"/>
      <c r="F291" s="151"/>
      <c r="G291" s="152"/>
      <c r="H291" s="152" t="str">
        <f t="shared" si="12"/>
        <v/>
      </c>
      <c r="I291" s="86"/>
      <c r="J291" s="86"/>
      <c r="K291" s="86" t="str">
        <f t="shared" si="2"/>
        <v/>
      </c>
      <c r="L291" s="86" t="str">
        <f t="shared" si="3"/>
        <v/>
      </c>
      <c r="M291" s="86" t="str">
        <f t="shared" si="4"/>
        <v/>
      </c>
      <c r="N291" s="86" t="str">
        <f t="shared" si="5"/>
        <v/>
      </c>
      <c r="O291" s="86" t="str">
        <f t="shared" si="6"/>
        <v/>
      </c>
      <c r="P291" s="86" t="str">
        <f t="shared" si="7"/>
        <v/>
      </c>
      <c r="Q291" s="206"/>
      <c r="R291" s="155"/>
      <c r="S291" s="156"/>
      <c r="T291" s="157"/>
      <c r="U291" s="157"/>
      <c r="V291" s="156"/>
      <c r="W291" s="156"/>
      <c r="X291" s="157"/>
      <c r="Y291" s="157"/>
      <c r="Z291" s="157"/>
      <c r="AA291" s="157"/>
      <c r="AB291" s="157"/>
      <c r="AC291" s="157"/>
      <c r="AD291" s="157"/>
      <c r="AE291" s="157"/>
      <c r="AF291" s="157"/>
    </row>
    <row r="292" spans="1:32" ht="13.5" thickBot="1" x14ac:dyDescent="0.25">
      <c r="A292" s="139" t="str">
        <f t="shared" si="8"/>
        <v/>
      </c>
      <c r="B292" s="139" t="str">
        <f t="shared" si="9"/>
        <v/>
      </c>
      <c r="C292" s="204" t="str">
        <f t="shared" si="10"/>
        <v/>
      </c>
      <c r="D292" s="205" t="e">
        <f t="shared" si="11"/>
        <v>#N/A</v>
      </c>
      <c r="E292" s="205"/>
      <c r="F292" s="151"/>
      <c r="G292" s="152"/>
      <c r="H292" s="152" t="str">
        <f t="shared" si="12"/>
        <v/>
      </c>
      <c r="I292" s="86"/>
      <c r="J292" s="86"/>
      <c r="K292" s="86" t="str">
        <f t="shared" si="2"/>
        <v/>
      </c>
      <c r="L292" s="86" t="str">
        <f t="shared" si="3"/>
        <v/>
      </c>
      <c r="M292" s="86" t="str">
        <f t="shared" si="4"/>
        <v/>
      </c>
      <c r="N292" s="86" t="str">
        <f t="shared" si="5"/>
        <v/>
      </c>
      <c r="O292" s="86" t="str">
        <f t="shared" si="6"/>
        <v/>
      </c>
      <c r="P292" s="86" t="str">
        <f t="shared" si="7"/>
        <v/>
      </c>
      <c r="Q292" s="206"/>
      <c r="R292" s="155"/>
      <c r="S292" s="156"/>
      <c r="T292" s="157"/>
      <c r="U292" s="157"/>
      <c r="V292" s="156"/>
      <c r="W292" s="156"/>
      <c r="X292" s="157"/>
      <c r="Y292" s="157"/>
      <c r="Z292" s="157"/>
      <c r="AA292" s="157"/>
      <c r="AB292" s="157"/>
      <c r="AC292" s="157"/>
      <c r="AD292" s="157"/>
      <c r="AE292" s="157"/>
      <c r="AF292" s="157"/>
    </row>
    <row r="293" spans="1:32" ht="13.5" thickBot="1" x14ac:dyDescent="0.25">
      <c r="A293" s="139" t="str">
        <f t="shared" si="8"/>
        <v/>
      </c>
      <c r="B293" s="139" t="str">
        <f t="shared" si="9"/>
        <v/>
      </c>
      <c r="C293" s="204" t="str">
        <f t="shared" si="10"/>
        <v/>
      </c>
      <c r="D293" s="205" t="e">
        <f t="shared" si="11"/>
        <v>#N/A</v>
      </c>
      <c r="E293" s="205"/>
      <c r="F293" s="151"/>
      <c r="G293" s="152"/>
      <c r="H293" s="152" t="str">
        <f t="shared" si="12"/>
        <v/>
      </c>
      <c r="I293" s="86"/>
      <c r="J293" s="86"/>
      <c r="K293" s="86" t="str">
        <f t="shared" si="2"/>
        <v/>
      </c>
      <c r="L293" s="86" t="str">
        <f t="shared" si="3"/>
        <v/>
      </c>
      <c r="M293" s="86" t="str">
        <f t="shared" si="4"/>
        <v/>
      </c>
      <c r="N293" s="86" t="str">
        <f t="shared" si="5"/>
        <v/>
      </c>
      <c r="O293" s="86" t="str">
        <f t="shared" si="6"/>
        <v/>
      </c>
      <c r="P293" s="86" t="str">
        <f t="shared" si="7"/>
        <v/>
      </c>
      <c r="Q293" s="206"/>
      <c r="R293" s="155"/>
      <c r="S293" s="156"/>
      <c r="T293" s="157"/>
      <c r="U293" s="157"/>
      <c r="V293" s="156"/>
      <c r="W293" s="156"/>
      <c r="X293" s="157"/>
      <c r="Y293" s="157"/>
      <c r="Z293" s="157"/>
      <c r="AA293" s="157"/>
      <c r="AB293" s="157"/>
      <c r="AC293" s="157"/>
      <c r="AD293" s="157"/>
      <c r="AE293" s="157"/>
      <c r="AF293" s="157"/>
    </row>
    <row r="294" spans="1:32" ht="13.5" thickBot="1" x14ac:dyDescent="0.25">
      <c r="A294" s="139" t="str">
        <f t="shared" si="8"/>
        <v/>
      </c>
      <c r="B294" s="139" t="str">
        <f t="shared" si="9"/>
        <v/>
      </c>
      <c r="C294" s="204" t="str">
        <f t="shared" si="10"/>
        <v/>
      </c>
      <c r="D294" s="205" t="e">
        <f t="shared" si="11"/>
        <v>#N/A</v>
      </c>
      <c r="E294" s="205"/>
      <c r="F294" s="151"/>
      <c r="G294" s="152"/>
      <c r="H294" s="152" t="str">
        <f t="shared" si="12"/>
        <v/>
      </c>
      <c r="I294" s="86"/>
      <c r="J294" s="86"/>
      <c r="K294" s="86" t="str">
        <f t="shared" si="2"/>
        <v/>
      </c>
      <c r="L294" s="86" t="str">
        <f t="shared" si="3"/>
        <v/>
      </c>
      <c r="M294" s="86" t="str">
        <f t="shared" si="4"/>
        <v/>
      </c>
      <c r="N294" s="86" t="str">
        <f t="shared" si="5"/>
        <v/>
      </c>
      <c r="O294" s="86" t="str">
        <f t="shared" si="6"/>
        <v/>
      </c>
      <c r="P294" s="86" t="str">
        <f t="shared" si="7"/>
        <v/>
      </c>
      <c r="Q294" s="206"/>
      <c r="R294" s="155"/>
      <c r="S294" s="156"/>
      <c r="T294" s="157"/>
      <c r="U294" s="157"/>
      <c r="V294" s="156"/>
      <c r="W294" s="156"/>
      <c r="X294" s="157"/>
      <c r="Y294" s="157"/>
      <c r="Z294" s="157"/>
      <c r="AA294" s="157"/>
      <c r="AB294" s="157"/>
      <c r="AC294" s="157"/>
      <c r="AD294" s="157"/>
      <c r="AE294" s="157"/>
      <c r="AF294" s="157"/>
    </row>
    <row r="295" spans="1:32" ht="13.5" thickBot="1" x14ac:dyDescent="0.25">
      <c r="A295" s="139" t="str">
        <f t="shared" si="8"/>
        <v/>
      </c>
      <c r="B295" s="139" t="str">
        <f t="shared" si="9"/>
        <v/>
      </c>
      <c r="C295" s="204" t="str">
        <f t="shared" si="10"/>
        <v/>
      </c>
      <c r="D295" s="205" t="e">
        <f t="shared" si="11"/>
        <v>#N/A</v>
      </c>
      <c r="E295" s="205"/>
      <c r="F295" s="151"/>
      <c r="G295" s="152"/>
      <c r="H295" s="152" t="str">
        <f t="shared" si="12"/>
        <v/>
      </c>
      <c r="I295" s="86"/>
      <c r="J295" s="86"/>
      <c r="K295" s="86" t="str">
        <f t="shared" si="2"/>
        <v/>
      </c>
      <c r="L295" s="86" t="str">
        <f t="shared" si="3"/>
        <v/>
      </c>
      <c r="M295" s="86" t="str">
        <f t="shared" si="4"/>
        <v/>
      </c>
      <c r="N295" s="86" t="str">
        <f t="shared" si="5"/>
        <v/>
      </c>
      <c r="O295" s="86" t="str">
        <f t="shared" si="6"/>
        <v/>
      </c>
      <c r="P295" s="86" t="str">
        <f t="shared" si="7"/>
        <v/>
      </c>
      <c r="Q295" s="206"/>
      <c r="R295" s="155"/>
      <c r="S295" s="156"/>
      <c r="T295" s="157"/>
      <c r="U295" s="157"/>
      <c r="V295" s="156"/>
      <c r="W295" s="156"/>
      <c r="X295" s="157"/>
      <c r="Y295" s="157"/>
      <c r="Z295" s="157"/>
      <c r="AA295" s="157"/>
      <c r="AB295" s="157"/>
      <c r="AC295" s="157"/>
      <c r="AD295" s="157"/>
      <c r="AE295" s="157"/>
      <c r="AF295" s="157"/>
    </row>
    <row r="296" spans="1:32" ht="13.5" thickBot="1" x14ac:dyDescent="0.25">
      <c r="A296" s="139" t="str">
        <f t="shared" si="8"/>
        <v/>
      </c>
      <c r="B296" s="139" t="str">
        <f t="shared" si="9"/>
        <v/>
      </c>
      <c r="C296" s="204" t="str">
        <f t="shared" si="10"/>
        <v/>
      </c>
      <c r="D296" s="205" t="e">
        <f t="shared" si="11"/>
        <v>#N/A</v>
      </c>
      <c r="E296" s="205"/>
      <c r="F296" s="151"/>
      <c r="G296" s="152"/>
      <c r="H296" s="152" t="str">
        <f t="shared" si="12"/>
        <v/>
      </c>
      <c r="I296" s="86"/>
      <c r="J296" s="86"/>
      <c r="K296" s="86" t="str">
        <f t="shared" si="2"/>
        <v/>
      </c>
      <c r="L296" s="86" t="str">
        <f t="shared" si="3"/>
        <v/>
      </c>
      <c r="M296" s="86" t="str">
        <f t="shared" si="4"/>
        <v/>
      </c>
      <c r="N296" s="86" t="str">
        <f t="shared" si="5"/>
        <v/>
      </c>
      <c r="O296" s="86" t="str">
        <f t="shared" si="6"/>
        <v/>
      </c>
      <c r="P296" s="86" t="str">
        <f t="shared" si="7"/>
        <v/>
      </c>
      <c r="Q296" s="206"/>
      <c r="R296" s="155"/>
      <c r="S296" s="156"/>
      <c r="T296" s="157"/>
      <c r="U296" s="157"/>
      <c r="V296" s="156"/>
      <c r="W296" s="156"/>
      <c r="X296" s="157"/>
      <c r="Y296" s="157"/>
      <c r="Z296" s="157"/>
      <c r="AA296" s="157"/>
      <c r="AB296" s="157"/>
      <c r="AC296" s="157"/>
      <c r="AD296" s="157"/>
      <c r="AE296" s="157"/>
      <c r="AF296" s="157"/>
    </row>
    <row r="297" spans="1:32" ht="13.5" thickBot="1" x14ac:dyDescent="0.25">
      <c r="A297" s="139" t="str">
        <f t="shared" si="8"/>
        <v/>
      </c>
      <c r="B297" s="139" t="str">
        <f t="shared" si="9"/>
        <v/>
      </c>
      <c r="C297" s="204" t="str">
        <f t="shared" si="10"/>
        <v/>
      </c>
      <c r="D297" s="205" t="e">
        <f t="shared" si="11"/>
        <v>#N/A</v>
      </c>
      <c r="E297" s="205"/>
      <c r="F297" s="151"/>
      <c r="G297" s="152"/>
      <c r="H297" s="152" t="str">
        <f t="shared" si="12"/>
        <v/>
      </c>
      <c r="I297" s="86"/>
      <c r="J297" s="86"/>
      <c r="K297" s="86" t="str">
        <f t="shared" si="2"/>
        <v/>
      </c>
      <c r="L297" s="86" t="str">
        <f t="shared" si="3"/>
        <v/>
      </c>
      <c r="M297" s="86" t="str">
        <f t="shared" si="4"/>
        <v/>
      </c>
      <c r="N297" s="86" t="str">
        <f t="shared" si="5"/>
        <v/>
      </c>
      <c r="O297" s="86" t="str">
        <f t="shared" si="6"/>
        <v/>
      </c>
      <c r="P297" s="86" t="str">
        <f t="shared" si="7"/>
        <v/>
      </c>
      <c r="Q297" s="206"/>
      <c r="R297" s="155"/>
      <c r="S297" s="156"/>
      <c r="T297" s="157"/>
      <c r="U297" s="157"/>
      <c r="V297" s="156"/>
      <c r="W297" s="156"/>
      <c r="X297" s="157"/>
      <c r="Y297" s="157"/>
      <c r="Z297" s="157"/>
      <c r="AA297" s="157"/>
      <c r="AB297" s="157"/>
      <c r="AC297" s="157"/>
      <c r="AD297" s="157"/>
      <c r="AE297" s="157"/>
      <c r="AF297" s="157"/>
    </row>
    <row r="298" spans="1:32" ht="13.5" thickBot="1" x14ac:dyDescent="0.25">
      <c r="A298" s="139" t="str">
        <f t="shared" si="8"/>
        <v/>
      </c>
      <c r="B298" s="139" t="str">
        <f t="shared" si="9"/>
        <v/>
      </c>
      <c r="C298" s="204" t="str">
        <f t="shared" si="10"/>
        <v/>
      </c>
      <c r="D298" s="205" t="e">
        <f t="shared" si="11"/>
        <v>#N/A</v>
      </c>
      <c r="E298" s="205"/>
      <c r="F298" s="151"/>
      <c r="G298" s="152"/>
      <c r="H298" s="152" t="str">
        <f t="shared" si="12"/>
        <v/>
      </c>
      <c r="I298" s="86"/>
      <c r="J298" s="86"/>
      <c r="K298" s="86" t="str">
        <f t="shared" si="2"/>
        <v/>
      </c>
      <c r="L298" s="86" t="str">
        <f t="shared" si="3"/>
        <v/>
      </c>
      <c r="M298" s="86" t="str">
        <f t="shared" si="4"/>
        <v/>
      </c>
      <c r="N298" s="86" t="str">
        <f t="shared" si="5"/>
        <v/>
      </c>
      <c r="O298" s="86" t="str">
        <f t="shared" si="6"/>
        <v/>
      </c>
      <c r="P298" s="86" t="str">
        <f t="shared" si="7"/>
        <v/>
      </c>
      <c r="Q298" s="206"/>
      <c r="R298" s="155"/>
      <c r="S298" s="156"/>
      <c r="T298" s="157"/>
      <c r="U298" s="157"/>
      <c r="V298" s="156"/>
      <c r="W298" s="156"/>
      <c r="X298" s="157"/>
      <c r="Y298" s="157"/>
      <c r="Z298" s="157"/>
      <c r="AA298" s="157"/>
      <c r="AB298" s="157"/>
      <c r="AC298" s="157"/>
      <c r="AD298" s="157"/>
      <c r="AE298" s="157"/>
      <c r="AF298" s="157"/>
    </row>
    <row r="299" spans="1:32" ht="13.5" thickBot="1" x14ac:dyDescent="0.25">
      <c r="A299" s="139" t="str">
        <f t="shared" si="8"/>
        <v/>
      </c>
      <c r="B299" s="139" t="str">
        <f t="shared" si="9"/>
        <v/>
      </c>
      <c r="C299" s="204" t="str">
        <f t="shared" si="10"/>
        <v/>
      </c>
      <c r="D299" s="205" t="e">
        <f t="shared" si="11"/>
        <v>#N/A</v>
      </c>
      <c r="E299" s="205"/>
      <c r="F299" s="151"/>
      <c r="G299" s="152"/>
      <c r="H299" s="152" t="str">
        <f t="shared" si="12"/>
        <v/>
      </c>
      <c r="I299" s="86"/>
      <c r="J299" s="86"/>
      <c r="K299" s="86" t="str">
        <f t="shared" si="2"/>
        <v/>
      </c>
      <c r="L299" s="86" t="str">
        <f t="shared" si="3"/>
        <v/>
      </c>
      <c r="M299" s="86" t="str">
        <f t="shared" si="4"/>
        <v/>
      </c>
      <c r="N299" s="86" t="str">
        <f t="shared" si="5"/>
        <v/>
      </c>
      <c r="O299" s="86" t="str">
        <f t="shared" si="6"/>
        <v/>
      </c>
      <c r="P299" s="86" t="str">
        <f t="shared" si="7"/>
        <v/>
      </c>
      <c r="Q299" s="206"/>
      <c r="R299" s="155"/>
      <c r="S299" s="156"/>
      <c r="T299" s="157"/>
      <c r="U299" s="157"/>
      <c r="V299" s="156"/>
      <c r="W299" s="156"/>
      <c r="X299" s="157"/>
      <c r="Y299" s="157"/>
      <c r="Z299" s="157"/>
      <c r="AA299" s="157"/>
      <c r="AB299" s="157"/>
      <c r="AC299" s="157"/>
      <c r="AD299" s="157"/>
      <c r="AE299" s="157"/>
      <c r="AF299" s="157"/>
    </row>
    <row r="300" spans="1:32" ht="13.5" thickBot="1" x14ac:dyDescent="0.25">
      <c r="A300" s="139" t="str">
        <f t="shared" si="8"/>
        <v/>
      </c>
      <c r="B300" s="139" t="str">
        <f t="shared" si="9"/>
        <v/>
      </c>
      <c r="C300" s="204" t="str">
        <f t="shared" si="10"/>
        <v/>
      </c>
      <c r="D300" s="205" t="e">
        <f t="shared" si="11"/>
        <v>#N/A</v>
      </c>
      <c r="E300" s="205"/>
      <c r="F300" s="151"/>
      <c r="G300" s="152"/>
      <c r="H300" s="152" t="str">
        <f t="shared" si="12"/>
        <v/>
      </c>
      <c r="I300" s="86"/>
      <c r="J300" s="86"/>
      <c r="K300" s="86" t="str">
        <f t="shared" si="2"/>
        <v/>
      </c>
      <c r="L300" s="86" t="str">
        <f t="shared" si="3"/>
        <v/>
      </c>
      <c r="M300" s="86" t="str">
        <f t="shared" si="4"/>
        <v/>
      </c>
      <c r="N300" s="86" t="str">
        <f t="shared" si="5"/>
        <v/>
      </c>
      <c r="O300" s="86" t="str">
        <f t="shared" si="6"/>
        <v/>
      </c>
      <c r="P300" s="86" t="str">
        <f t="shared" si="7"/>
        <v/>
      </c>
      <c r="Q300" s="206"/>
      <c r="R300" s="155"/>
      <c r="S300" s="156"/>
      <c r="T300" s="157"/>
      <c r="U300" s="157"/>
      <c r="V300" s="156"/>
      <c r="W300" s="156"/>
      <c r="X300" s="157"/>
      <c r="Y300" s="157"/>
      <c r="Z300" s="157"/>
      <c r="AA300" s="157"/>
      <c r="AB300" s="157"/>
      <c r="AC300" s="157"/>
      <c r="AD300" s="157"/>
      <c r="AE300" s="157"/>
      <c r="AF300" s="157"/>
    </row>
    <row r="301" spans="1:32" ht="13.5" thickBot="1" x14ac:dyDescent="0.25">
      <c r="A301" s="139" t="str">
        <f t="shared" si="8"/>
        <v/>
      </c>
      <c r="B301" s="139" t="str">
        <f t="shared" si="9"/>
        <v/>
      </c>
      <c r="C301" s="204" t="str">
        <f t="shared" si="10"/>
        <v/>
      </c>
      <c r="D301" s="205" t="e">
        <f t="shared" si="11"/>
        <v>#N/A</v>
      </c>
      <c r="E301" s="205"/>
      <c r="F301" s="151"/>
      <c r="G301" s="152"/>
      <c r="H301" s="152" t="str">
        <f t="shared" si="12"/>
        <v/>
      </c>
      <c r="I301" s="86"/>
      <c r="J301" s="86"/>
      <c r="K301" s="86" t="str">
        <f t="shared" si="2"/>
        <v/>
      </c>
      <c r="L301" s="86" t="str">
        <f t="shared" si="3"/>
        <v/>
      </c>
      <c r="M301" s="86" t="str">
        <f t="shared" si="4"/>
        <v/>
      </c>
      <c r="N301" s="86" t="str">
        <f t="shared" si="5"/>
        <v/>
      </c>
      <c r="O301" s="86" t="str">
        <f t="shared" si="6"/>
        <v/>
      </c>
      <c r="P301" s="86" t="str">
        <f t="shared" si="7"/>
        <v/>
      </c>
      <c r="Q301" s="206"/>
      <c r="R301" s="155"/>
      <c r="S301" s="156"/>
      <c r="T301" s="157"/>
      <c r="U301" s="157"/>
      <c r="V301" s="156"/>
      <c r="W301" s="156"/>
      <c r="X301" s="157"/>
      <c r="Y301" s="157"/>
      <c r="Z301" s="157"/>
      <c r="AA301" s="157"/>
      <c r="AB301" s="157"/>
      <c r="AC301" s="157"/>
      <c r="AD301" s="157"/>
      <c r="AE301" s="157"/>
      <c r="AF301" s="157"/>
    </row>
    <row r="302" spans="1:32" ht="13.5" thickBot="1" x14ac:dyDescent="0.25">
      <c r="A302" s="139" t="str">
        <f t="shared" si="8"/>
        <v/>
      </c>
      <c r="B302" s="139" t="str">
        <f t="shared" si="9"/>
        <v/>
      </c>
      <c r="C302" s="204" t="str">
        <f t="shared" si="10"/>
        <v/>
      </c>
      <c r="D302" s="205" t="e">
        <f t="shared" si="11"/>
        <v>#N/A</v>
      </c>
      <c r="E302" s="205"/>
      <c r="F302" s="151"/>
      <c r="G302" s="152"/>
      <c r="H302" s="152" t="str">
        <f t="shared" si="12"/>
        <v/>
      </c>
      <c r="I302" s="86"/>
      <c r="J302" s="86"/>
      <c r="K302" s="86" t="str">
        <f t="shared" si="2"/>
        <v/>
      </c>
      <c r="L302" s="86" t="str">
        <f t="shared" si="3"/>
        <v/>
      </c>
      <c r="M302" s="86" t="str">
        <f t="shared" si="4"/>
        <v/>
      </c>
      <c r="N302" s="86" t="str">
        <f t="shared" si="5"/>
        <v/>
      </c>
      <c r="O302" s="86" t="str">
        <f t="shared" si="6"/>
        <v/>
      </c>
      <c r="P302" s="86" t="str">
        <f t="shared" si="7"/>
        <v/>
      </c>
      <c r="Q302" s="206"/>
      <c r="R302" s="155"/>
      <c r="S302" s="156"/>
      <c r="T302" s="157"/>
      <c r="U302" s="157"/>
      <c r="V302" s="156"/>
      <c r="W302" s="156"/>
      <c r="X302" s="157"/>
      <c r="Y302" s="157"/>
      <c r="Z302" s="157"/>
      <c r="AA302" s="157"/>
      <c r="AB302" s="157"/>
      <c r="AC302" s="157"/>
      <c r="AD302" s="157"/>
      <c r="AE302" s="157"/>
      <c r="AF302" s="157"/>
    </row>
    <row r="303" spans="1:32" ht="13.5" thickBot="1" x14ac:dyDescent="0.25">
      <c r="A303" s="139" t="str">
        <f t="shared" si="8"/>
        <v/>
      </c>
      <c r="B303" s="139" t="str">
        <f t="shared" si="9"/>
        <v/>
      </c>
      <c r="C303" s="204" t="str">
        <f t="shared" si="10"/>
        <v/>
      </c>
      <c r="D303" s="205" t="e">
        <f t="shared" si="11"/>
        <v>#N/A</v>
      </c>
      <c r="E303" s="205"/>
      <c r="F303" s="151"/>
      <c r="G303" s="152"/>
      <c r="H303" s="152" t="str">
        <f t="shared" si="12"/>
        <v/>
      </c>
      <c r="I303" s="86"/>
      <c r="J303" s="86"/>
      <c r="K303" s="86" t="str">
        <f t="shared" si="2"/>
        <v/>
      </c>
      <c r="L303" s="86" t="str">
        <f t="shared" si="3"/>
        <v/>
      </c>
      <c r="M303" s="86" t="str">
        <f t="shared" si="4"/>
        <v/>
      </c>
      <c r="N303" s="86" t="str">
        <f t="shared" si="5"/>
        <v/>
      </c>
      <c r="O303" s="86" t="str">
        <f t="shared" si="6"/>
        <v/>
      </c>
      <c r="P303" s="86" t="str">
        <f t="shared" si="7"/>
        <v/>
      </c>
      <c r="Q303" s="206"/>
      <c r="R303" s="155"/>
      <c r="S303" s="156"/>
      <c r="T303" s="157"/>
      <c r="U303" s="157"/>
      <c r="V303" s="156"/>
      <c r="W303" s="156"/>
      <c r="X303" s="157"/>
      <c r="Y303" s="157"/>
      <c r="Z303" s="157"/>
      <c r="AA303" s="157"/>
      <c r="AB303" s="157"/>
      <c r="AC303" s="157"/>
      <c r="AD303" s="157"/>
      <c r="AE303" s="157"/>
      <c r="AF303" s="157"/>
    </row>
    <row r="304" spans="1:32" ht="13.5" thickBot="1" x14ac:dyDescent="0.25">
      <c r="A304" s="139" t="str">
        <f t="shared" si="8"/>
        <v/>
      </c>
      <c r="B304" s="139" t="str">
        <f t="shared" si="9"/>
        <v/>
      </c>
      <c r="C304" s="204" t="str">
        <f t="shared" si="10"/>
        <v/>
      </c>
      <c r="D304" s="205" t="e">
        <f t="shared" si="11"/>
        <v>#N/A</v>
      </c>
      <c r="E304" s="205"/>
      <c r="F304" s="151"/>
      <c r="G304" s="152"/>
      <c r="H304" s="152" t="str">
        <f t="shared" si="12"/>
        <v/>
      </c>
      <c r="I304" s="86"/>
      <c r="J304" s="86"/>
      <c r="K304" s="86" t="str">
        <f t="shared" si="2"/>
        <v/>
      </c>
      <c r="L304" s="86" t="str">
        <f t="shared" si="3"/>
        <v/>
      </c>
      <c r="M304" s="86" t="str">
        <f t="shared" si="4"/>
        <v/>
      </c>
      <c r="N304" s="86" t="str">
        <f t="shared" si="5"/>
        <v/>
      </c>
      <c r="O304" s="86" t="str">
        <f t="shared" si="6"/>
        <v/>
      </c>
      <c r="P304" s="86" t="str">
        <f t="shared" si="7"/>
        <v/>
      </c>
      <c r="Q304" s="206"/>
      <c r="R304" s="155"/>
      <c r="S304" s="156"/>
      <c r="T304" s="157"/>
      <c r="U304" s="157"/>
      <c r="V304" s="156"/>
      <c r="W304" s="156"/>
      <c r="X304" s="157"/>
      <c r="Y304" s="157"/>
      <c r="Z304" s="157"/>
      <c r="AA304" s="157"/>
      <c r="AB304" s="157"/>
      <c r="AC304" s="157"/>
      <c r="AD304" s="157"/>
      <c r="AE304" s="157"/>
      <c r="AF304" s="157"/>
    </row>
    <row r="305" spans="1:32" ht="13.5" thickBot="1" x14ac:dyDescent="0.25">
      <c r="A305" s="139" t="str">
        <f t="shared" si="8"/>
        <v/>
      </c>
      <c r="B305" s="139" t="str">
        <f t="shared" si="9"/>
        <v/>
      </c>
      <c r="C305" s="204" t="str">
        <f t="shared" si="10"/>
        <v/>
      </c>
      <c r="D305" s="205" t="e">
        <f t="shared" si="11"/>
        <v>#N/A</v>
      </c>
      <c r="E305" s="205"/>
      <c r="F305" s="151"/>
      <c r="G305" s="152"/>
      <c r="H305" s="152" t="str">
        <f t="shared" si="12"/>
        <v/>
      </c>
      <c r="I305" s="86"/>
      <c r="J305" s="86"/>
      <c r="K305" s="86" t="str">
        <f t="shared" si="2"/>
        <v/>
      </c>
      <c r="L305" s="86" t="str">
        <f t="shared" si="3"/>
        <v/>
      </c>
      <c r="M305" s="86" t="str">
        <f t="shared" si="4"/>
        <v/>
      </c>
      <c r="N305" s="86" t="str">
        <f t="shared" si="5"/>
        <v/>
      </c>
      <c r="O305" s="86" t="str">
        <f t="shared" si="6"/>
        <v/>
      </c>
      <c r="P305" s="86" t="str">
        <f t="shared" si="7"/>
        <v/>
      </c>
      <c r="Q305" s="206"/>
      <c r="R305" s="155"/>
      <c r="S305" s="156"/>
      <c r="T305" s="157"/>
      <c r="U305" s="157"/>
      <c r="V305" s="156"/>
      <c r="W305" s="156"/>
      <c r="X305" s="157"/>
      <c r="Y305" s="157"/>
      <c r="Z305" s="157"/>
      <c r="AA305" s="157"/>
      <c r="AB305" s="157"/>
      <c r="AC305" s="157"/>
      <c r="AD305" s="157"/>
      <c r="AE305" s="157"/>
      <c r="AF305" s="157"/>
    </row>
    <row r="306" spans="1:32" ht="13.5" thickBot="1" x14ac:dyDescent="0.25">
      <c r="A306" s="139" t="str">
        <f t="shared" si="8"/>
        <v/>
      </c>
      <c r="B306" s="139" t="str">
        <f t="shared" si="9"/>
        <v/>
      </c>
      <c r="C306" s="204" t="str">
        <f t="shared" si="10"/>
        <v/>
      </c>
      <c r="D306" s="205" t="e">
        <f t="shared" si="11"/>
        <v>#N/A</v>
      </c>
      <c r="E306" s="205"/>
      <c r="F306" s="151"/>
      <c r="G306" s="152"/>
      <c r="H306" s="152" t="str">
        <f t="shared" si="12"/>
        <v/>
      </c>
      <c r="I306" s="86"/>
      <c r="J306" s="86"/>
      <c r="K306" s="86" t="str">
        <f t="shared" si="2"/>
        <v/>
      </c>
      <c r="L306" s="86" t="str">
        <f t="shared" si="3"/>
        <v/>
      </c>
      <c r="M306" s="86" t="str">
        <f t="shared" si="4"/>
        <v/>
      </c>
      <c r="N306" s="86" t="str">
        <f t="shared" si="5"/>
        <v/>
      </c>
      <c r="O306" s="86" t="str">
        <f t="shared" si="6"/>
        <v/>
      </c>
      <c r="P306" s="86" t="str">
        <f t="shared" si="7"/>
        <v/>
      </c>
      <c r="Q306" s="206"/>
      <c r="R306" s="155"/>
      <c r="S306" s="156"/>
      <c r="T306" s="157"/>
      <c r="U306" s="157"/>
      <c r="V306" s="156"/>
      <c r="W306" s="156"/>
      <c r="X306" s="157"/>
      <c r="Y306" s="157"/>
      <c r="Z306" s="157"/>
      <c r="AA306" s="157"/>
      <c r="AB306" s="157"/>
      <c r="AC306" s="157"/>
      <c r="AD306" s="157"/>
      <c r="AE306" s="157"/>
      <c r="AF306" s="157"/>
    </row>
    <row r="307" spans="1:32" ht="13.5" thickBot="1" x14ac:dyDescent="0.25">
      <c r="A307" s="139" t="str">
        <f t="shared" si="8"/>
        <v/>
      </c>
      <c r="B307" s="139" t="str">
        <f t="shared" si="9"/>
        <v/>
      </c>
      <c r="C307" s="204" t="str">
        <f t="shared" si="10"/>
        <v/>
      </c>
      <c r="D307" s="205" t="e">
        <f t="shared" si="11"/>
        <v>#N/A</v>
      </c>
      <c r="E307" s="205"/>
      <c r="F307" s="151"/>
      <c r="G307" s="152"/>
      <c r="H307" s="152" t="str">
        <f t="shared" si="12"/>
        <v/>
      </c>
      <c r="I307" s="86"/>
      <c r="J307" s="86"/>
      <c r="K307" s="86" t="str">
        <f t="shared" si="2"/>
        <v/>
      </c>
      <c r="L307" s="86" t="str">
        <f t="shared" si="3"/>
        <v/>
      </c>
      <c r="M307" s="86" t="str">
        <f t="shared" si="4"/>
        <v/>
      </c>
      <c r="N307" s="86" t="str">
        <f t="shared" si="5"/>
        <v/>
      </c>
      <c r="O307" s="86" t="str">
        <f t="shared" si="6"/>
        <v/>
      </c>
      <c r="P307" s="86" t="str">
        <f t="shared" si="7"/>
        <v/>
      </c>
      <c r="Q307" s="206"/>
      <c r="R307" s="155"/>
      <c r="S307" s="156"/>
      <c r="T307" s="157"/>
      <c r="U307" s="157"/>
      <c r="V307" s="156"/>
      <c r="W307" s="156"/>
      <c r="X307" s="157"/>
      <c r="Y307" s="157"/>
      <c r="Z307" s="157"/>
      <c r="AA307" s="157"/>
      <c r="AB307" s="157"/>
      <c r="AC307" s="157"/>
      <c r="AD307" s="157"/>
      <c r="AE307" s="157"/>
      <c r="AF307" s="157"/>
    </row>
    <row r="308" spans="1:32" ht="13.5" thickBot="1" x14ac:dyDescent="0.25">
      <c r="A308" s="139" t="str">
        <f t="shared" si="8"/>
        <v/>
      </c>
      <c r="B308" s="139" t="str">
        <f t="shared" si="9"/>
        <v/>
      </c>
      <c r="C308" s="204" t="str">
        <f t="shared" si="10"/>
        <v/>
      </c>
      <c r="D308" s="205" t="e">
        <f t="shared" si="11"/>
        <v>#N/A</v>
      </c>
      <c r="E308" s="205"/>
      <c r="F308" s="151"/>
      <c r="G308" s="152"/>
      <c r="H308" s="152" t="str">
        <f t="shared" si="12"/>
        <v/>
      </c>
      <c r="I308" s="86"/>
      <c r="J308" s="86"/>
      <c r="K308" s="86" t="str">
        <f t="shared" si="2"/>
        <v/>
      </c>
      <c r="L308" s="86" t="str">
        <f t="shared" si="3"/>
        <v/>
      </c>
      <c r="M308" s="86" t="str">
        <f t="shared" si="4"/>
        <v/>
      </c>
      <c r="N308" s="86" t="str">
        <f t="shared" si="5"/>
        <v/>
      </c>
      <c r="O308" s="86" t="str">
        <f t="shared" si="6"/>
        <v/>
      </c>
      <c r="P308" s="86" t="str">
        <f t="shared" si="7"/>
        <v/>
      </c>
      <c r="Q308" s="206"/>
      <c r="R308" s="155"/>
      <c r="S308" s="156"/>
      <c r="T308" s="157"/>
      <c r="U308" s="157"/>
      <c r="V308" s="156"/>
      <c r="W308" s="156"/>
      <c r="X308" s="157"/>
      <c r="Y308" s="157"/>
      <c r="Z308" s="157"/>
      <c r="AA308" s="157"/>
      <c r="AB308" s="157"/>
      <c r="AC308" s="157"/>
      <c r="AD308" s="157"/>
      <c r="AE308" s="157"/>
      <c r="AF308" s="157"/>
    </row>
    <row r="309" spans="1:32" ht="13.5" thickBot="1" x14ac:dyDescent="0.25">
      <c r="A309" s="139" t="str">
        <f t="shared" si="8"/>
        <v/>
      </c>
      <c r="B309" s="139" t="str">
        <f t="shared" si="9"/>
        <v/>
      </c>
      <c r="C309" s="204" t="str">
        <f t="shared" si="10"/>
        <v/>
      </c>
      <c r="D309" s="205" t="e">
        <f t="shared" si="11"/>
        <v>#N/A</v>
      </c>
      <c r="E309" s="205"/>
      <c r="F309" s="151"/>
      <c r="G309" s="152"/>
      <c r="H309" s="152" t="str">
        <f t="shared" si="12"/>
        <v/>
      </c>
      <c r="I309" s="86"/>
      <c r="J309" s="86"/>
      <c r="K309" s="86" t="str">
        <f t="shared" si="2"/>
        <v/>
      </c>
      <c r="L309" s="86" t="str">
        <f t="shared" si="3"/>
        <v/>
      </c>
      <c r="M309" s="86" t="str">
        <f t="shared" si="4"/>
        <v/>
      </c>
      <c r="N309" s="86" t="str">
        <f t="shared" si="5"/>
        <v/>
      </c>
      <c r="O309" s="86" t="str">
        <f t="shared" si="6"/>
        <v/>
      </c>
      <c r="P309" s="86" t="str">
        <f t="shared" si="7"/>
        <v/>
      </c>
      <c r="Q309" s="206"/>
      <c r="R309" s="155"/>
      <c r="S309" s="156"/>
      <c r="T309" s="157"/>
      <c r="U309" s="157"/>
      <c r="V309" s="156"/>
      <c r="W309" s="156"/>
      <c r="X309" s="157"/>
      <c r="Y309" s="157"/>
      <c r="Z309" s="157"/>
      <c r="AA309" s="157"/>
      <c r="AB309" s="157"/>
      <c r="AC309" s="157"/>
      <c r="AD309" s="157"/>
      <c r="AE309" s="157"/>
      <c r="AF309" s="157"/>
    </row>
    <row r="310" spans="1:32" ht="13.5" thickBot="1" x14ac:dyDescent="0.25">
      <c r="A310" s="139" t="str">
        <f t="shared" si="8"/>
        <v/>
      </c>
      <c r="B310" s="139" t="str">
        <f t="shared" si="9"/>
        <v/>
      </c>
      <c r="C310" s="204" t="str">
        <f t="shared" si="10"/>
        <v/>
      </c>
      <c r="D310" s="205" t="e">
        <f t="shared" si="11"/>
        <v>#N/A</v>
      </c>
      <c r="E310" s="205"/>
      <c r="F310" s="151"/>
      <c r="G310" s="152"/>
      <c r="H310" s="152" t="str">
        <f t="shared" si="12"/>
        <v/>
      </c>
      <c r="I310" s="86"/>
      <c r="J310" s="86"/>
      <c r="K310" s="86" t="str">
        <f t="shared" si="2"/>
        <v/>
      </c>
      <c r="L310" s="86" t="str">
        <f t="shared" si="3"/>
        <v/>
      </c>
      <c r="M310" s="86" t="str">
        <f t="shared" si="4"/>
        <v/>
      </c>
      <c r="N310" s="86" t="str">
        <f t="shared" si="5"/>
        <v/>
      </c>
      <c r="O310" s="86" t="str">
        <f t="shared" si="6"/>
        <v/>
      </c>
      <c r="P310" s="86" t="str">
        <f t="shared" si="7"/>
        <v/>
      </c>
      <c r="Q310" s="206"/>
      <c r="R310" s="155"/>
      <c r="S310" s="156"/>
      <c r="T310" s="157"/>
      <c r="U310" s="157"/>
      <c r="V310" s="156"/>
      <c r="W310" s="156"/>
      <c r="X310" s="157"/>
      <c r="Y310" s="157"/>
      <c r="Z310" s="157"/>
      <c r="AA310" s="157"/>
      <c r="AB310" s="157"/>
      <c r="AC310" s="157"/>
      <c r="AD310" s="157"/>
      <c r="AE310" s="157"/>
      <c r="AF310" s="157"/>
    </row>
    <row r="311" spans="1:32" ht="13.5" thickBot="1" x14ac:dyDescent="0.25">
      <c r="A311" s="139" t="str">
        <f t="shared" si="8"/>
        <v/>
      </c>
      <c r="B311" s="139" t="str">
        <f t="shared" si="9"/>
        <v/>
      </c>
      <c r="C311" s="204" t="str">
        <f t="shared" si="10"/>
        <v/>
      </c>
      <c r="D311" s="205" t="e">
        <f t="shared" si="11"/>
        <v>#N/A</v>
      </c>
      <c r="E311" s="205"/>
      <c r="F311" s="151"/>
      <c r="G311" s="152"/>
      <c r="H311" s="152" t="str">
        <f t="shared" si="12"/>
        <v/>
      </c>
      <c r="I311" s="86"/>
      <c r="J311" s="86"/>
      <c r="K311" s="86" t="str">
        <f t="shared" si="2"/>
        <v/>
      </c>
      <c r="L311" s="86" t="str">
        <f t="shared" si="3"/>
        <v/>
      </c>
      <c r="M311" s="86" t="str">
        <f t="shared" si="4"/>
        <v/>
      </c>
      <c r="N311" s="86" t="str">
        <f t="shared" si="5"/>
        <v/>
      </c>
      <c r="O311" s="86" t="str">
        <f t="shared" si="6"/>
        <v/>
      </c>
      <c r="P311" s="86" t="str">
        <f t="shared" si="7"/>
        <v/>
      </c>
      <c r="Q311" s="206"/>
      <c r="R311" s="155"/>
      <c r="S311" s="156"/>
      <c r="T311" s="157"/>
      <c r="U311" s="157"/>
      <c r="V311" s="156"/>
      <c r="W311" s="156"/>
      <c r="X311" s="157"/>
      <c r="Y311" s="157"/>
      <c r="Z311" s="157"/>
      <c r="AA311" s="157"/>
      <c r="AB311" s="157"/>
      <c r="AC311" s="157"/>
      <c r="AD311" s="157"/>
      <c r="AE311" s="157"/>
      <c r="AF311" s="157"/>
    </row>
    <row r="312" spans="1:32" ht="13.5" thickBot="1" x14ac:dyDescent="0.25">
      <c r="A312" s="139" t="str">
        <f t="shared" si="8"/>
        <v/>
      </c>
      <c r="B312" s="139" t="str">
        <f t="shared" si="9"/>
        <v/>
      </c>
      <c r="C312" s="204" t="str">
        <f t="shared" si="10"/>
        <v/>
      </c>
      <c r="D312" s="205" t="e">
        <f t="shared" si="11"/>
        <v>#N/A</v>
      </c>
      <c r="E312" s="205"/>
      <c r="F312" s="151"/>
      <c r="G312" s="152"/>
      <c r="H312" s="152" t="str">
        <f t="shared" si="12"/>
        <v/>
      </c>
      <c r="I312" s="86"/>
      <c r="J312" s="86"/>
      <c r="K312" s="86" t="str">
        <f t="shared" si="2"/>
        <v/>
      </c>
      <c r="L312" s="86" t="str">
        <f t="shared" si="3"/>
        <v/>
      </c>
      <c r="M312" s="86" t="str">
        <f t="shared" si="4"/>
        <v/>
      </c>
      <c r="N312" s="86" t="str">
        <f t="shared" si="5"/>
        <v/>
      </c>
      <c r="O312" s="86" t="str">
        <f t="shared" si="6"/>
        <v/>
      </c>
      <c r="P312" s="86" t="str">
        <f t="shared" si="7"/>
        <v/>
      </c>
      <c r="Q312" s="206"/>
      <c r="R312" s="155"/>
      <c r="S312" s="156"/>
      <c r="T312" s="157"/>
      <c r="U312" s="157"/>
      <c r="V312" s="156"/>
      <c r="W312" s="156"/>
      <c r="X312" s="157"/>
      <c r="Y312" s="157"/>
      <c r="Z312" s="157"/>
      <c r="AA312" s="157"/>
      <c r="AB312" s="157"/>
      <c r="AC312" s="157"/>
      <c r="AD312" s="157"/>
      <c r="AE312" s="157"/>
      <c r="AF312" s="157"/>
    </row>
    <row r="313" spans="1:32" ht="13.5" thickBot="1" x14ac:dyDescent="0.25">
      <c r="A313" s="139" t="str">
        <f t="shared" si="8"/>
        <v/>
      </c>
      <c r="B313" s="139" t="str">
        <f t="shared" si="9"/>
        <v/>
      </c>
      <c r="C313" s="204" t="str">
        <f t="shared" si="10"/>
        <v/>
      </c>
      <c r="D313" s="205" t="e">
        <f t="shared" si="11"/>
        <v>#N/A</v>
      </c>
      <c r="E313" s="205"/>
      <c r="F313" s="151"/>
      <c r="G313" s="152"/>
      <c r="H313" s="152" t="str">
        <f t="shared" si="12"/>
        <v/>
      </c>
      <c r="I313" s="86"/>
      <c r="J313" s="86"/>
      <c r="K313" s="86" t="str">
        <f t="shared" si="2"/>
        <v/>
      </c>
      <c r="L313" s="86" t="str">
        <f t="shared" si="3"/>
        <v/>
      </c>
      <c r="M313" s="86" t="str">
        <f t="shared" si="4"/>
        <v/>
      </c>
      <c r="N313" s="86" t="str">
        <f t="shared" si="5"/>
        <v/>
      </c>
      <c r="O313" s="86" t="str">
        <f t="shared" si="6"/>
        <v/>
      </c>
      <c r="P313" s="86" t="str">
        <f t="shared" si="7"/>
        <v/>
      </c>
      <c r="Q313" s="206"/>
      <c r="R313" s="155"/>
      <c r="S313" s="156"/>
      <c r="T313" s="157"/>
      <c r="U313" s="157"/>
      <c r="V313" s="156"/>
      <c r="W313" s="156"/>
      <c r="X313" s="157"/>
      <c r="Y313" s="157"/>
      <c r="Z313" s="157"/>
      <c r="AA313" s="157"/>
      <c r="AB313" s="157"/>
      <c r="AC313" s="157"/>
      <c r="AD313" s="157"/>
      <c r="AE313" s="157"/>
      <c r="AF313" s="157"/>
    </row>
    <row r="314" spans="1:32" ht="13.5" thickBot="1" x14ac:dyDescent="0.25">
      <c r="A314" s="139" t="str">
        <f t="shared" si="8"/>
        <v/>
      </c>
      <c r="B314" s="139" t="str">
        <f t="shared" si="9"/>
        <v/>
      </c>
      <c r="C314" s="204" t="str">
        <f t="shared" si="10"/>
        <v/>
      </c>
      <c r="D314" s="205" t="e">
        <f t="shared" si="11"/>
        <v>#N/A</v>
      </c>
      <c r="E314" s="205"/>
      <c r="F314" s="151"/>
      <c r="G314" s="152"/>
      <c r="H314" s="152" t="str">
        <f t="shared" si="12"/>
        <v/>
      </c>
      <c r="I314" s="86"/>
      <c r="J314" s="86"/>
      <c r="K314" s="86" t="str">
        <f t="shared" si="2"/>
        <v/>
      </c>
      <c r="L314" s="86" t="str">
        <f t="shared" si="3"/>
        <v/>
      </c>
      <c r="M314" s="86" t="str">
        <f t="shared" si="4"/>
        <v/>
      </c>
      <c r="N314" s="86" t="str">
        <f t="shared" si="5"/>
        <v/>
      </c>
      <c r="O314" s="86" t="str">
        <f t="shared" si="6"/>
        <v/>
      </c>
      <c r="P314" s="86" t="str">
        <f t="shared" si="7"/>
        <v/>
      </c>
      <c r="Q314" s="206"/>
      <c r="R314" s="155"/>
      <c r="S314" s="156"/>
      <c r="T314" s="157"/>
      <c r="U314" s="157"/>
      <c r="V314" s="156"/>
      <c r="W314" s="156"/>
      <c r="X314" s="157"/>
      <c r="Y314" s="157"/>
      <c r="Z314" s="157"/>
      <c r="AA314" s="157"/>
      <c r="AB314" s="157"/>
      <c r="AC314" s="157"/>
      <c r="AD314" s="157"/>
      <c r="AE314" s="157"/>
      <c r="AF314" s="157"/>
    </row>
    <row r="315" spans="1:32" ht="13.5" thickBot="1" x14ac:dyDescent="0.25">
      <c r="A315" s="139" t="str">
        <f t="shared" si="8"/>
        <v/>
      </c>
      <c r="B315" s="139" t="str">
        <f t="shared" si="9"/>
        <v/>
      </c>
      <c r="C315" s="204" t="str">
        <f t="shared" si="10"/>
        <v/>
      </c>
      <c r="D315" s="205" t="e">
        <f t="shared" si="11"/>
        <v>#N/A</v>
      </c>
      <c r="E315" s="205"/>
      <c r="F315" s="151"/>
      <c r="G315" s="152"/>
      <c r="H315" s="152" t="str">
        <f t="shared" si="12"/>
        <v/>
      </c>
      <c r="I315" s="86"/>
      <c r="J315" s="86"/>
      <c r="K315" s="86" t="str">
        <f t="shared" ref="K315:K378" si="13">IF(OR(I315="",J315=""),"",VLOOKUP(A315,$F$2:$N$238,6,FALSE))</f>
        <v/>
      </c>
      <c r="L315" s="86" t="str">
        <f t="shared" ref="L315:L378" si="14">IF(C315="ELBOW","anna astemäärä",IF(C315="ELBOW90",90,IF(C315="ELBOW45",45,IF(C315="ELBOW30",30,""))))</f>
        <v/>
      </c>
      <c r="M315" s="86" t="str">
        <f t="shared" ref="M315:M378" si="15">IF(L315="","","1XD")</f>
        <v/>
      </c>
      <c r="N315" s="86" t="str">
        <f t="shared" ref="N315:N378" si="16">IF(OR(C315="T",C315="REDUCER",C315="EREDUCER",C315="TK",C315="#PUUTTUU!"),"anna putkikoko","")</f>
        <v/>
      </c>
      <c r="O315" s="86" t="str">
        <f t="shared" ref="O315:O378" si="17">IF(OR(C315="T",C315="REDUCER",C315="EREDUCER",C315="TK",C315="#PUUTTUU!"),"anna eristys","")</f>
        <v/>
      </c>
      <c r="P315" s="86" t="str">
        <f t="shared" ref="P315:P378" si="18">IF(OR(N315="",O315="",O315="anna eristys"),"",VLOOKUP(B315,$F$2:$N$238,6,FALSE))</f>
        <v/>
      </c>
      <c r="Q315" s="206"/>
      <c r="R315" s="155"/>
      <c r="S315" s="156"/>
      <c r="T315" s="157"/>
      <c r="U315" s="157"/>
      <c r="V315" s="156"/>
      <c r="W315" s="156"/>
      <c r="X315" s="157"/>
      <c r="Y315" s="157"/>
      <c r="Z315" s="157"/>
      <c r="AA315" s="157"/>
      <c r="AB315" s="157"/>
      <c r="AC315" s="157"/>
      <c r="AD315" s="157"/>
      <c r="AE315" s="157"/>
      <c r="AF315" s="157"/>
    </row>
    <row r="316" spans="1:32" ht="13.5" thickBot="1" x14ac:dyDescent="0.25">
      <c r="A316" s="139" t="str">
        <f t="shared" ref="A316:A379" si="19">CONCATENATE(I316,J316)</f>
        <v/>
      </c>
      <c r="B316" s="139" t="str">
        <f t="shared" ref="B316:B379" si="20">IF(OR(N316="",N316="anna putkikoko"),"",CONCATENATE(N316,O316))</f>
        <v/>
      </c>
      <c r="C316" s="204" t="str">
        <f t="shared" ref="C316:C379" si="21">IF(F316="","",VLOOKUP(F316,$D$239:$E$248,2,FALSE))</f>
        <v/>
      </c>
      <c r="D316" s="205" t="e">
        <f t="shared" ref="D316:D379" si="22">VLOOKUP(G316,$G$241:$H$247,2,FALSE)</f>
        <v>#N/A</v>
      </c>
      <c r="E316" s="205"/>
      <c r="F316" s="151"/>
      <c r="G316" s="152"/>
      <c r="H316" s="152" t="str">
        <f t="shared" ref="H316:H379" si="23">IF(G316="","",IF(OR(G316="PVC",G316="Pural",G316="PVDF"),"anna väri","---"))</f>
        <v/>
      </c>
      <c r="I316" s="86"/>
      <c r="J316" s="86"/>
      <c r="K316" s="86" t="str">
        <f t="shared" si="13"/>
        <v/>
      </c>
      <c r="L316" s="86" t="str">
        <f t="shared" si="14"/>
        <v/>
      </c>
      <c r="M316" s="86" t="str">
        <f t="shared" si="15"/>
        <v/>
      </c>
      <c r="N316" s="86" t="str">
        <f t="shared" si="16"/>
        <v/>
      </c>
      <c r="O316" s="86" t="str">
        <f t="shared" si="17"/>
        <v/>
      </c>
      <c r="P316" s="86" t="str">
        <f t="shared" si="18"/>
        <v/>
      </c>
      <c r="Q316" s="206"/>
      <c r="R316" s="155"/>
      <c r="S316" s="156"/>
      <c r="T316" s="157"/>
      <c r="U316" s="157"/>
      <c r="V316" s="156"/>
      <c r="W316" s="156"/>
      <c r="X316" s="157"/>
      <c r="Y316" s="157"/>
      <c r="Z316" s="157"/>
      <c r="AA316" s="157"/>
      <c r="AB316" s="157"/>
      <c r="AC316" s="157"/>
      <c r="AD316" s="157"/>
      <c r="AE316" s="157"/>
      <c r="AF316" s="157"/>
    </row>
    <row r="317" spans="1:32" ht="13.5" thickBot="1" x14ac:dyDescent="0.25">
      <c r="A317" s="139" t="str">
        <f t="shared" si="19"/>
        <v/>
      </c>
      <c r="B317" s="139" t="str">
        <f t="shared" si="20"/>
        <v/>
      </c>
      <c r="C317" s="204" t="str">
        <f t="shared" si="21"/>
        <v/>
      </c>
      <c r="D317" s="205" t="e">
        <f t="shared" si="22"/>
        <v>#N/A</v>
      </c>
      <c r="E317" s="205"/>
      <c r="F317" s="151"/>
      <c r="G317" s="152"/>
      <c r="H317" s="152" t="str">
        <f t="shared" si="23"/>
        <v/>
      </c>
      <c r="I317" s="86"/>
      <c r="J317" s="86"/>
      <c r="K317" s="86" t="str">
        <f t="shared" si="13"/>
        <v/>
      </c>
      <c r="L317" s="86" t="str">
        <f t="shared" si="14"/>
        <v/>
      </c>
      <c r="M317" s="86" t="str">
        <f t="shared" si="15"/>
        <v/>
      </c>
      <c r="N317" s="86" t="str">
        <f t="shared" si="16"/>
        <v/>
      </c>
      <c r="O317" s="86" t="str">
        <f t="shared" si="17"/>
        <v/>
      </c>
      <c r="P317" s="86" t="str">
        <f t="shared" si="18"/>
        <v/>
      </c>
      <c r="Q317" s="206"/>
      <c r="R317" s="155"/>
      <c r="S317" s="156"/>
      <c r="T317" s="157"/>
      <c r="U317" s="157"/>
      <c r="V317" s="156"/>
      <c r="W317" s="156"/>
      <c r="X317" s="157"/>
      <c r="Y317" s="157"/>
      <c r="Z317" s="157"/>
      <c r="AA317" s="157"/>
      <c r="AB317" s="157"/>
      <c r="AC317" s="157"/>
      <c r="AD317" s="157"/>
      <c r="AE317" s="157"/>
      <c r="AF317" s="157"/>
    </row>
    <row r="318" spans="1:32" ht="13.5" thickBot="1" x14ac:dyDescent="0.25">
      <c r="A318" s="139" t="str">
        <f t="shared" si="19"/>
        <v/>
      </c>
      <c r="B318" s="139" t="str">
        <f t="shared" si="20"/>
        <v/>
      </c>
      <c r="C318" s="204" t="str">
        <f t="shared" si="21"/>
        <v/>
      </c>
      <c r="D318" s="205" t="e">
        <f t="shared" si="22"/>
        <v>#N/A</v>
      </c>
      <c r="E318" s="205"/>
      <c r="F318" s="151"/>
      <c r="G318" s="152"/>
      <c r="H318" s="152" t="str">
        <f t="shared" si="23"/>
        <v/>
      </c>
      <c r="I318" s="86"/>
      <c r="J318" s="86"/>
      <c r="K318" s="86" t="str">
        <f t="shared" si="13"/>
        <v/>
      </c>
      <c r="L318" s="86" t="str">
        <f t="shared" si="14"/>
        <v/>
      </c>
      <c r="M318" s="86" t="str">
        <f t="shared" si="15"/>
        <v/>
      </c>
      <c r="N318" s="86" t="str">
        <f t="shared" si="16"/>
        <v/>
      </c>
      <c r="O318" s="86" t="str">
        <f t="shared" si="17"/>
        <v/>
      </c>
      <c r="P318" s="86" t="str">
        <f t="shared" si="18"/>
        <v/>
      </c>
      <c r="Q318" s="206"/>
      <c r="R318" s="155"/>
      <c r="S318" s="156"/>
      <c r="T318" s="157"/>
      <c r="U318" s="157"/>
      <c r="V318" s="156"/>
      <c r="W318" s="156"/>
      <c r="X318" s="157"/>
      <c r="Y318" s="157"/>
      <c r="Z318" s="157"/>
      <c r="AA318" s="157"/>
      <c r="AB318" s="157"/>
      <c r="AC318" s="157"/>
      <c r="AD318" s="157"/>
      <c r="AE318" s="157"/>
      <c r="AF318" s="157"/>
    </row>
    <row r="319" spans="1:32" ht="13.5" thickBot="1" x14ac:dyDescent="0.25">
      <c r="A319" s="139" t="str">
        <f t="shared" si="19"/>
        <v/>
      </c>
      <c r="B319" s="139" t="str">
        <f t="shared" si="20"/>
        <v/>
      </c>
      <c r="C319" s="204" t="str">
        <f t="shared" si="21"/>
        <v/>
      </c>
      <c r="D319" s="205" t="e">
        <f t="shared" si="22"/>
        <v>#N/A</v>
      </c>
      <c r="E319" s="205"/>
      <c r="F319" s="151"/>
      <c r="G319" s="152"/>
      <c r="H319" s="152" t="str">
        <f t="shared" si="23"/>
        <v/>
      </c>
      <c r="I319" s="86"/>
      <c r="J319" s="86"/>
      <c r="K319" s="86" t="str">
        <f t="shared" si="13"/>
        <v/>
      </c>
      <c r="L319" s="86" t="str">
        <f t="shared" si="14"/>
        <v/>
      </c>
      <c r="M319" s="86" t="str">
        <f t="shared" si="15"/>
        <v/>
      </c>
      <c r="N319" s="86" t="str">
        <f t="shared" si="16"/>
        <v/>
      </c>
      <c r="O319" s="86" t="str">
        <f t="shared" si="17"/>
        <v/>
      </c>
      <c r="P319" s="86" t="str">
        <f t="shared" si="18"/>
        <v/>
      </c>
      <c r="Q319" s="206"/>
      <c r="R319" s="155"/>
      <c r="S319" s="156"/>
      <c r="T319" s="157"/>
      <c r="U319" s="157"/>
      <c r="V319" s="156"/>
      <c r="W319" s="156"/>
      <c r="X319" s="157"/>
      <c r="Y319" s="157"/>
      <c r="Z319" s="157"/>
      <c r="AA319" s="157"/>
      <c r="AB319" s="157"/>
      <c r="AC319" s="157"/>
      <c r="AD319" s="157"/>
      <c r="AE319" s="157"/>
      <c r="AF319" s="157"/>
    </row>
    <row r="320" spans="1:32" ht="13.5" thickBot="1" x14ac:dyDescent="0.25">
      <c r="A320" s="139" t="str">
        <f t="shared" si="19"/>
        <v/>
      </c>
      <c r="B320" s="139" t="str">
        <f t="shared" si="20"/>
        <v/>
      </c>
      <c r="C320" s="204" t="str">
        <f t="shared" si="21"/>
        <v/>
      </c>
      <c r="D320" s="205" t="e">
        <f t="shared" si="22"/>
        <v>#N/A</v>
      </c>
      <c r="E320" s="205"/>
      <c r="F320" s="151"/>
      <c r="G320" s="152"/>
      <c r="H320" s="152" t="str">
        <f t="shared" si="23"/>
        <v/>
      </c>
      <c r="I320" s="86"/>
      <c r="J320" s="86"/>
      <c r="K320" s="86" t="str">
        <f t="shared" si="13"/>
        <v/>
      </c>
      <c r="L320" s="86" t="str">
        <f t="shared" si="14"/>
        <v/>
      </c>
      <c r="M320" s="86" t="str">
        <f t="shared" si="15"/>
        <v/>
      </c>
      <c r="N320" s="86" t="str">
        <f t="shared" si="16"/>
        <v/>
      </c>
      <c r="O320" s="86" t="str">
        <f t="shared" si="17"/>
        <v/>
      </c>
      <c r="P320" s="86" t="str">
        <f t="shared" si="18"/>
        <v/>
      </c>
      <c r="Q320" s="206"/>
      <c r="R320" s="155"/>
      <c r="S320" s="156"/>
      <c r="T320" s="157"/>
      <c r="U320" s="157"/>
      <c r="V320" s="156"/>
      <c r="W320" s="156"/>
      <c r="X320" s="157"/>
      <c r="Y320" s="157"/>
      <c r="Z320" s="157"/>
      <c r="AA320" s="157"/>
      <c r="AB320" s="157"/>
      <c r="AC320" s="157"/>
      <c r="AD320" s="157"/>
      <c r="AE320" s="157"/>
      <c r="AF320" s="157"/>
    </row>
    <row r="321" spans="1:32" ht="13.5" thickBot="1" x14ac:dyDescent="0.25">
      <c r="A321" s="139" t="str">
        <f t="shared" si="19"/>
        <v/>
      </c>
      <c r="B321" s="139" t="str">
        <f t="shared" si="20"/>
        <v/>
      </c>
      <c r="C321" s="204" t="str">
        <f t="shared" si="21"/>
        <v/>
      </c>
      <c r="D321" s="205" t="e">
        <f t="shared" si="22"/>
        <v>#N/A</v>
      </c>
      <c r="E321" s="205"/>
      <c r="F321" s="151"/>
      <c r="G321" s="152"/>
      <c r="H321" s="152" t="str">
        <f t="shared" si="23"/>
        <v/>
      </c>
      <c r="I321" s="86"/>
      <c r="J321" s="86"/>
      <c r="K321" s="86" t="str">
        <f t="shared" si="13"/>
        <v/>
      </c>
      <c r="L321" s="86" t="str">
        <f t="shared" si="14"/>
        <v/>
      </c>
      <c r="M321" s="86" t="str">
        <f t="shared" si="15"/>
        <v/>
      </c>
      <c r="N321" s="86" t="str">
        <f t="shared" si="16"/>
        <v/>
      </c>
      <c r="O321" s="86" t="str">
        <f t="shared" si="17"/>
        <v/>
      </c>
      <c r="P321" s="86" t="str">
        <f t="shared" si="18"/>
        <v/>
      </c>
      <c r="Q321" s="206"/>
      <c r="R321" s="155"/>
      <c r="S321" s="156"/>
      <c r="T321" s="157"/>
      <c r="U321" s="157"/>
      <c r="V321" s="156"/>
      <c r="W321" s="156"/>
      <c r="X321" s="157"/>
      <c r="Y321" s="157"/>
      <c r="Z321" s="157"/>
      <c r="AA321" s="157"/>
      <c r="AB321" s="157"/>
      <c r="AC321" s="157"/>
      <c r="AD321" s="157"/>
      <c r="AE321" s="157"/>
      <c r="AF321" s="157"/>
    </row>
    <row r="322" spans="1:32" ht="13.5" thickBot="1" x14ac:dyDescent="0.25">
      <c r="A322" s="139" t="str">
        <f t="shared" si="19"/>
        <v/>
      </c>
      <c r="B322" s="139" t="str">
        <f t="shared" si="20"/>
        <v/>
      </c>
      <c r="C322" s="204" t="str">
        <f t="shared" si="21"/>
        <v/>
      </c>
      <c r="D322" s="205" t="e">
        <f t="shared" si="22"/>
        <v>#N/A</v>
      </c>
      <c r="E322" s="205"/>
      <c r="F322" s="151"/>
      <c r="G322" s="152"/>
      <c r="H322" s="152" t="str">
        <f t="shared" si="23"/>
        <v/>
      </c>
      <c r="I322" s="86"/>
      <c r="J322" s="86"/>
      <c r="K322" s="86" t="str">
        <f t="shared" si="13"/>
        <v/>
      </c>
      <c r="L322" s="86" t="str">
        <f t="shared" si="14"/>
        <v/>
      </c>
      <c r="M322" s="86" t="str">
        <f t="shared" si="15"/>
        <v/>
      </c>
      <c r="N322" s="86" t="str">
        <f t="shared" si="16"/>
        <v/>
      </c>
      <c r="O322" s="86" t="str">
        <f t="shared" si="17"/>
        <v/>
      </c>
      <c r="P322" s="86" t="str">
        <f t="shared" si="18"/>
        <v/>
      </c>
      <c r="Q322" s="206"/>
      <c r="R322" s="155"/>
      <c r="S322" s="156"/>
      <c r="T322" s="157"/>
      <c r="U322" s="157"/>
      <c r="V322" s="156"/>
      <c r="W322" s="156"/>
      <c r="X322" s="157"/>
      <c r="Y322" s="157"/>
      <c r="Z322" s="157"/>
      <c r="AA322" s="157"/>
      <c r="AB322" s="157"/>
      <c r="AC322" s="157"/>
      <c r="AD322" s="157"/>
      <c r="AE322" s="157"/>
      <c r="AF322" s="157"/>
    </row>
    <row r="323" spans="1:32" ht="13.5" thickBot="1" x14ac:dyDescent="0.25">
      <c r="A323" s="139" t="str">
        <f t="shared" si="19"/>
        <v/>
      </c>
      <c r="B323" s="139" t="str">
        <f t="shared" si="20"/>
        <v/>
      </c>
      <c r="C323" s="204" t="str">
        <f t="shared" si="21"/>
        <v/>
      </c>
      <c r="D323" s="205" t="e">
        <f t="shared" si="22"/>
        <v>#N/A</v>
      </c>
      <c r="E323" s="205"/>
      <c r="F323" s="151"/>
      <c r="G323" s="152"/>
      <c r="H323" s="152" t="str">
        <f t="shared" si="23"/>
        <v/>
      </c>
      <c r="I323" s="86"/>
      <c r="J323" s="86"/>
      <c r="K323" s="86" t="str">
        <f t="shared" si="13"/>
        <v/>
      </c>
      <c r="L323" s="86" t="str">
        <f t="shared" si="14"/>
        <v/>
      </c>
      <c r="M323" s="86" t="str">
        <f t="shared" si="15"/>
        <v/>
      </c>
      <c r="N323" s="86" t="str">
        <f t="shared" si="16"/>
        <v/>
      </c>
      <c r="O323" s="86" t="str">
        <f t="shared" si="17"/>
        <v/>
      </c>
      <c r="P323" s="86" t="str">
        <f t="shared" si="18"/>
        <v/>
      </c>
      <c r="Q323" s="206"/>
      <c r="R323" s="155"/>
      <c r="S323" s="156"/>
      <c r="T323" s="157"/>
      <c r="U323" s="157"/>
      <c r="V323" s="156"/>
      <c r="W323" s="156"/>
      <c r="X323" s="157"/>
      <c r="Y323" s="157"/>
      <c r="Z323" s="157"/>
      <c r="AA323" s="157"/>
      <c r="AB323" s="157"/>
      <c r="AC323" s="157"/>
      <c r="AD323" s="157"/>
      <c r="AE323" s="157"/>
      <c r="AF323" s="157"/>
    </row>
    <row r="324" spans="1:32" ht="13.5" thickBot="1" x14ac:dyDescent="0.25">
      <c r="A324" s="139" t="str">
        <f t="shared" si="19"/>
        <v/>
      </c>
      <c r="B324" s="139" t="str">
        <f t="shared" si="20"/>
        <v/>
      </c>
      <c r="C324" s="204" t="str">
        <f t="shared" si="21"/>
        <v/>
      </c>
      <c r="D324" s="205" t="e">
        <f t="shared" si="22"/>
        <v>#N/A</v>
      </c>
      <c r="E324" s="205"/>
      <c r="F324" s="151"/>
      <c r="G324" s="152"/>
      <c r="H324" s="152" t="str">
        <f t="shared" si="23"/>
        <v/>
      </c>
      <c r="I324" s="86"/>
      <c r="J324" s="86"/>
      <c r="K324" s="86" t="str">
        <f t="shared" si="13"/>
        <v/>
      </c>
      <c r="L324" s="86" t="str">
        <f t="shared" si="14"/>
        <v/>
      </c>
      <c r="M324" s="86" t="str">
        <f t="shared" si="15"/>
        <v/>
      </c>
      <c r="N324" s="86" t="str">
        <f t="shared" si="16"/>
        <v/>
      </c>
      <c r="O324" s="86" t="str">
        <f t="shared" si="17"/>
        <v/>
      </c>
      <c r="P324" s="86" t="str">
        <f t="shared" si="18"/>
        <v/>
      </c>
      <c r="Q324" s="206"/>
      <c r="R324" s="155"/>
      <c r="S324" s="156"/>
      <c r="T324" s="157"/>
      <c r="U324" s="157"/>
      <c r="V324" s="156"/>
      <c r="W324" s="156"/>
      <c r="X324" s="157"/>
      <c r="Y324" s="157"/>
      <c r="Z324" s="157"/>
      <c r="AA324" s="157"/>
      <c r="AB324" s="157"/>
      <c r="AC324" s="157"/>
      <c r="AD324" s="157"/>
      <c r="AE324" s="157"/>
      <c r="AF324" s="157"/>
    </row>
    <row r="325" spans="1:32" ht="13.5" thickBot="1" x14ac:dyDescent="0.25">
      <c r="A325" s="139" t="str">
        <f t="shared" si="19"/>
        <v/>
      </c>
      <c r="B325" s="139" t="str">
        <f t="shared" si="20"/>
        <v/>
      </c>
      <c r="C325" s="204" t="str">
        <f t="shared" si="21"/>
        <v/>
      </c>
      <c r="D325" s="205" t="e">
        <f t="shared" si="22"/>
        <v>#N/A</v>
      </c>
      <c r="E325" s="205"/>
      <c r="F325" s="151"/>
      <c r="G325" s="152"/>
      <c r="H325" s="152" t="str">
        <f t="shared" si="23"/>
        <v/>
      </c>
      <c r="I325" s="86"/>
      <c r="J325" s="86"/>
      <c r="K325" s="86" t="str">
        <f t="shared" si="13"/>
        <v/>
      </c>
      <c r="L325" s="86" t="str">
        <f t="shared" si="14"/>
        <v/>
      </c>
      <c r="M325" s="86" t="str">
        <f t="shared" si="15"/>
        <v/>
      </c>
      <c r="N325" s="86" t="str">
        <f t="shared" si="16"/>
        <v/>
      </c>
      <c r="O325" s="86" t="str">
        <f t="shared" si="17"/>
        <v/>
      </c>
      <c r="P325" s="86" t="str">
        <f t="shared" si="18"/>
        <v/>
      </c>
      <c r="Q325" s="206"/>
      <c r="R325" s="155"/>
      <c r="S325" s="156"/>
      <c r="T325" s="157"/>
      <c r="U325" s="157"/>
      <c r="V325" s="156"/>
      <c r="W325" s="156"/>
      <c r="X325" s="157"/>
      <c r="Y325" s="157"/>
      <c r="Z325" s="157"/>
      <c r="AA325" s="157"/>
      <c r="AB325" s="157"/>
      <c r="AC325" s="157"/>
      <c r="AD325" s="157"/>
      <c r="AE325" s="157"/>
      <c r="AF325" s="157"/>
    </row>
    <row r="326" spans="1:32" ht="13.5" thickBot="1" x14ac:dyDescent="0.25">
      <c r="A326" s="139" t="str">
        <f t="shared" si="19"/>
        <v/>
      </c>
      <c r="B326" s="139" t="str">
        <f t="shared" si="20"/>
        <v/>
      </c>
      <c r="C326" s="204" t="str">
        <f t="shared" si="21"/>
        <v/>
      </c>
      <c r="D326" s="205" t="e">
        <f t="shared" si="22"/>
        <v>#N/A</v>
      </c>
      <c r="E326" s="205"/>
      <c r="F326" s="151"/>
      <c r="G326" s="152"/>
      <c r="H326" s="152" t="str">
        <f t="shared" si="23"/>
        <v/>
      </c>
      <c r="I326" s="86"/>
      <c r="J326" s="86"/>
      <c r="K326" s="86" t="str">
        <f t="shared" si="13"/>
        <v/>
      </c>
      <c r="L326" s="86" t="str">
        <f t="shared" si="14"/>
        <v/>
      </c>
      <c r="M326" s="86" t="str">
        <f t="shared" si="15"/>
        <v/>
      </c>
      <c r="N326" s="86" t="str">
        <f t="shared" si="16"/>
        <v/>
      </c>
      <c r="O326" s="86" t="str">
        <f t="shared" si="17"/>
        <v/>
      </c>
      <c r="P326" s="86" t="str">
        <f t="shared" si="18"/>
        <v/>
      </c>
      <c r="Q326" s="206"/>
      <c r="R326" s="155"/>
      <c r="S326" s="156"/>
      <c r="T326" s="157"/>
      <c r="U326" s="157"/>
      <c r="V326" s="156"/>
      <c r="W326" s="156"/>
      <c r="X326" s="157"/>
      <c r="Y326" s="157"/>
      <c r="Z326" s="157"/>
      <c r="AA326" s="157"/>
      <c r="AB326" s="157"/>
      <c r="AC326" s="157"/>
      <c r="AD326" s="157"/>
      <c r="AE326" s="157"/>
      <c r="AF326" s="157"/>
    </row>
    <row r="327" spans="1:32" ht="13.5" thickBot="1" x14ac:dyDescent="0.25">
      <c r="A327" s="139" t="str">
        <f t="shared" si="19"/>
        <v/>
      </c>
      <c r="B327" s="139" t="str">
        <f t="shared" si="20"/>
        <v/>
      </c>
      <c r="C327" s="204" t="str">
        <f t="shared" si="21"/>
        <v/>
      </c>
      <c r="D327" s="205" t="e">
        <f t="shared" si="22"/>
        <v>#N/A</v>
      </c>
      <c r="E327" s="205"/>
      <c r="F327" s="151"/>
      <c r="G327" s="152"/>
      <c r="H327" s="152" t="str">
        <f t="shared" si="23"/>
        <v/>
      </c>
      <c r="I327" s="86"/>
      <c r="J327" s="86"/>
      <c r="K327" s="86" t="str">
        <f t="shared" si="13"/>
        <v/>
      </c>
      <c r="L327" s="86" t="str">
        <f t="shared" si="14"/>
        <v/>
      </c>
      <c r="M327" s="86" t="str">
        <f t="shared" si="15"/>
        <v/>
      </c>
      <c r="N327" s="86" t="str">
        <f t="shared" si="16"/>
        <v/>
      </c>
      <c r="O327" s="86" t="str">
        <f t="shared" si="17"/>
        <v/>
      </c>
      <c r="P327" s="86" t="str">
        <f t="shared" si="18"/>
        <v/>
      </c>
      <c r="Q327" s="206"/>
      <c r="R327" s="155"/>
      <c r="S327" s="156"/>
      <c r="T327" s="157"/>
      <c r="U327" s="157"/>
      <c r="V327" s="156"/>
      <c r="W327" s="156"/>
      <c r="X327" s="157"/>
      <c r="Y327" s="157"/>
      <c r="Z327" s="157"/>
      <c r="AA327" s="157"/>
      <c r="AB327" s="157"/>
      <c r="AC327" s="157"/>
      <c r="AD327" s="157"/>
      <c r="AE327" s="157"/>
      <c r="AF327" s="157"/>
    </row>
    <row r="328" spans="1:32" ht="13.5" thickBot="1" x14ac:dyDescent="0.25">
      <c r="A328" s="139" t="str">
        <f t="shared" si="19"/>
        <v/>
      </c>
      <c r="B328" s="139" t="str">
        <f t="shared" si="20"/>
        <v/>
      </c>
      <c r="C328" s="204" t="str">
        <f t="shared" si="21"/>
        <v/>
      </c>
      <c r="D328" s="205" t="e">
        <f t="shared" si="22"/>
        <v>#N/A</v>
      </c>
      <c r="E328" s="205"/>
      <c r="F328" s="151"/>
      <c r="G328" s="152"/>
      <c r="H328" s="152" t="str">
        <f t="shared" si="23"/>
        <v/>
      </c>
      <c r="I328" s="86"/>
      <c r="J328" s="86"/>
      <c r="K328" s="86" t="str">
        <f t="shared" si="13"/>
        <v/>
      </c>
      <c r="L328" s="86" t="str">
        <f t="shared" si="14"/>
        <v/>
      </c>
      <c r="M328" s="86" t="str">
        <f t="shared" si="15"/>
        <v/>
      </c>
      <c r="N328" s="86" t="str">
        <f t="shared" si="16"/>
        <v/>
      </c>
      <c r="O328" s="86" t="str">
        <f t="shared" si="17"/>
        <v/>
      </c>
      <c r="P328" s="86" t="str">
        <f t="shared" si="18"/>
        <v/>
      </c>
      <c r="Q328" s="206"/>
      <c r="R328" s="155"/>
      <c r="S328" s="156"/>
      <c r="T328" s="157"/>
      <c r="U328" s="157"/>
      <c r="V328" s="156"/>
      <c r="W328" s="156"/>
      <c r="X328" s="157"/>
      <c r="Y328" s="157"/>
      <c r="Z328" s="157"/>
      <c r="AA328" s="157"/>
      <c r="AB328" s="157"/>
      <c r="AC328" s="157"/>
      <c r="AD328" s="157"/>
      <c r="AE328" s="157"/>
      <c r="AF328" s="157"/>
    </row>
    <row r="329" spans="1:32" ht="13.5" thickBot="1" x14ac:dyDescent="0.25">
      <c r="A329" s="139" t="str">
        <f t="shared" si="19"/>
        <v/>
      </c>
      <c r="B329" s="139" t="str">
        <f t="shared" si="20"/>
        <v/>
      </c>
      <c r="C329" s="204" t="str">
        <f t="shared" si="21"/>
        <v/>
      </c>
      <c r="D329" s="205" t="e">
        <f t="shared" si="22"/>
        <v>#N/A</v>
      </c>
      <c r="E329" s="205"/>
      <c r="F329" s="151"/>
      <c r="G329" s="152"/>
      <c r="H329" s="152" t="str">
        <f t="shared" si="23"/>
        <v/>
      </c>
      <c r="I329" s="86"/>
      <c r="J329" s="86"/>
      <c r="K329" s="86" t="str">
        <f t="shared" si="13"/>
        <v/>
      </c>
      <c r="L329" s="86" t="str">
        <f t="shared" si="14"/>
        <v/>
      </c>
      <c r="M329" s="86" t="str">
        <f t="shared" si="15"/>
        <v/>
      </c>
      <c r="N329" s="86" t="str">
        <f t="shared" si="16"/>
        <v/>
      </c>
      <c r="O329" s="86" t="str">
        <f t="shared" si="17"/>
        <v/>
      </c>
      <c r="P329" s="86" t="str">
        <f t="shared" si="18"/>
        <v/>
      </c>
      <c r="Q329" s="206"/>
      <c r="R329" s="155"/>
      <c r="S329" s="156"/>
      <c r="T329" s="157"/>
      <c r="U329" s="157"/>
      <c r="V329" s="156"/>
      <c r="W329" s="156"/>
      <c r="X329" s="157"/>
      <c r="Y329" s="157"/>
      <c r="Z329" s="157"/>
      <c r="AA329" s="157"/>
      <c r="AB329" s="157"/>
      <c r="AC329" s="157"/>
      <c r="AD329" s="157"/>
      <c r="AE329" s="157"/>
      <c r="AF329" s="157"/>
    </row>
    <row r="330" spans="1:32" ht="13.5" thickBot="1" x14ac:dyDescent="0.25">
      <c r="A330" s="139" t="str">
        <f t="shared" si="19"/>
        <v/>
      </c>
      <c r="B330" s="139" t="str">
        <f t="shared" si="20"/>
        <v/>
      </c>
      <c r="C330" s="204" t="str">
        <f t="shared" si="21"/>
        <v/>
      </c>
      <c r="D330" s="205" t="e">
        <f t="shared" si="22"/>
        <v>#N/A</v>
      </c>
      <c r="E330" s="205"/>
      <c r="F330" s="151"/>
      <c r="G330" s="152"/>
      <c r="H330" s="152" t="str">
        <f t="shared" si="23"/>
        <v/>
      </c>
      <c r="I330" s="86"/>
      <c r="J330" s="86"/>
      <c r="K330" s="86" t="str">
        <f t="shared" si="13"/>
        <v/>
      </c>
      <c r="L330" s="86" t="str">
        <f t="shared" si="14"/>
        <v/>
      </c>
      <c r="M330" s="86" t="str">
        <f t="shared" si="15"/>
        <v/>
      </c>
      <c r="N330" s="86" t="str">
        <f t="shared" si="16"/>
        <v/>
      </c>
      <c r="O330" s="86" t="str">
        <f t="shared" si="17"/>
        <v/>
      </c>
      <c r="P330" s="86" t="str">
        <f t="shared" si="18"/>
        <v/>
      </c>
      <c r="Q330" s="206"/>
      <c r="R330" s="155"/>
      <c r="S330" s="156"/>
      <c r="T330" s="157"/>
      <c r="U330" s="157"/>
      <c r="V330" s="156"/>
      <c r="W330" s="156"/>
      <c r="X330" s="157"/>
      <c r="Y330" s="157"/>
      <c r="Z330" s="157"/>
      <c r="AA330" s="157"/>
      <c r="AB330" s="157"/>
      <c r="AC330" s="157"/>
      <c r="AD330" s="157"/>
      <c r="AE330" s="157"/>
      <c r="AF330" s="157"/>
    </row>
    <row r="331" spans="1:32" ht="13.5" thickBot="1" x14ac:dyDescent="0.25">
      <c r="A331" s="139" t="str">
        <f t="shared" si="19"/>
        <v/>
      </c>
      <c r="B331" s="139" t="str">
        <f t="shared" si="20"/>
        <v/>
      </c>
      <c r="C331" s="204" t="str">
        <f t="shared" si="21"/>
        <v/>
      </c>
      <c r="D331" s="205" t="e">
        <f t="shared" si="22"/>
        <v>#N/A</v>
      </c>
      <c r="E331" s="205"/>
      <c r="F331" s="151"/>
      <c r="G331" s="152"/>
      <c r="H331" s="152" t="str">
        <f t="shared" si="23"/>
        <v/>
      </c>
      <c r="I331" s="86"/>
      <c r="J331" s="86"/>
      <c r="K331" s="86" t="str">
        <f t="shared" si="13"/>
        <v/>
      </c>
      <c r="L331" s="86" t="str">
        <f t="shared" si="14"/>
        <v/>
      </c>
      <c r="M331" s="86" t="str">
        <f t="shared" si="15"/>
        <v/>
      </c>
      <c r="N331" s="86" t="str">
        <f t="shared" si="16"/>
        <v/>
      </c>
      <c r="O331" s="86" t="str">
        <f t="shared" si="17"/>
        <v/>
      </c>
      <c r="P331" s="86" t="str">
        <f t="shared" si="18"/>
        <v/>
      </c>
      <c r="Q331" s="206"/>
      <c r="R331" s="155"/>
      <c r="S331" s="156"/>
      <c r="T331" s="157"/>
      <c r="U331" s="157"/>
      <c r="V331" s="156"/>
      <c r="W331" s="156"/>
      <c r="X331" s="157"/>
      <c r="Y331" s="157"/>
      <c r="Z331" s="157"/>
      <c r="AA331" s="157"/>
      <c r="AB331" s="157"/>
      <c r="AC331" s="157"/>
      <c r="AD331" s="157"/>
      <c r="AE331" s="157"/>
      <c r="AF331" s="157"/>
    </row>
    <row r="332" spans="1:32" ht="13.5" thickBot="1" x14ac:dyDescent="0.25">
      <c r="A332" s="139" t="str">
        <f t="shared" si="19"/>
        <v/>
      </c>
      <c r="B332" s="139" t="str">
        <f t="shared" si="20"/>
        <v/>
      </c>
      <c r="C332" s="204" t="str">
        <f t="shared" si="21"/>
        <v/>
      </c>
      <c r="D332" s="205" t="e">
        <f t="shared" si="22"/>
        <v>#N/A</v>
      </c>
      <c r="E332" s="205"/>
      <c r="F332" s="151"/>
      <c r="G332" s="152"/>
      <c r="H332" s="152" t="str">
        <f t="shared" si="23"/>
        <v/>
      </c>
      <c r="I332" s="86"/>
      <c r="J332" s="86"/>
      <c r="K332" s="86" t="str">
        <f t="shared" si="13"/>
        <v/>
      </c>
      <c r="L332" s="86" t="str">
        <f t="shared" si="14"/>
        <v/>
      </c>
      <c r="M332" s="86" t="str">
        <f t="shared" si="15"/>
        <v/>
      </c>
      <c r="N332" s="86" t="str">
        <f t="shared" si="16"/>
        <v/>
      </c>
      <c r="O332" s="86" t="str">
        <f t="shared" si="17"/>
        <v/>
      </c>
      <c r="P332" s="86" t="str">
        <f t="shared" si="18"/>
        <v/>
      </c>
      <c r="Q332" s="206"/>
      <c r="R332" s="155"/>
      <c r="S332" s="156"/>
      <c r="T332" s="157"/>
      <c r="U332" s="157"/>
      <c r="V332" s="156"/>
      <c r="W332" s="156"/>
      <c r="X332" s="157"/>
      <c r="Y332" s="157"/>
      <c r="Z332" s="157"/>
      <c r="AA332" s="157"/>
      <c r="AB332" s="157"/>
      <c r="AC332" s="157"/>
      <c r="AD332" s="157"/>
      <c r="AE332" s="157"/>
      <c r="AF332" s="157"/>
    </row>
    <row r="333" spans="1:32" ht="13.5" thickBot="1" x14ac:dyDescent="0.25">
      <c r="A333" s="139" t="str">
        <f t="shared" si="19"/>
        <v/>
      </c>
      <c r="B333" s="139" t="str">
        <f t="shared" si="20"/>
        <v/>
      </c>
      <c r="C333" s="204" t="str">
        <f t="shared" si="21"/>
        <v/>
      </c>
      <c r="D333" s="205" t="e">
        <f t="shared" si="22"/>
        <v>#N/A</v>
      </c>
      <c r="E333" s="205"/>
      <c r="F333" s="151"/>
      <c r="G333" s="152"/>
      <c r="H333" s="152" t="str">
        <f t="shared" si="23"/>
        <v/>
      </c>
      <c r="I333" s="86"/>
      <c r="J333" s="86"/>
      <c r="K333" s="86" t="str">
        <f t="shared" si="13"/>
        <v/>
      </c>
      <c r="L333" s="86" t="str">
        <f t="shared" si="14"/>
        <v/>
      </c>
      <c r="M333" s="86" t="str">
        <f t="shared" si="15"/>
        <v/>
      </c>
      <c r="N333" s="86" t="str">
        <f t="shared" si="16"/>
        <v/>
      </c>
      <c r="O333" s="86" t="str">
        <f t="shared" si="17"/>
        <v/>
      </c>
      <c r="P333" s="86" t="str">
        <f t="shared" si="18"/>
        <v/>
      </c>
      <c r="Q333" s="206"/>
      <c r="R333" s="155"/>
      <c r="S333" s="156"/>
      <c r="T333" s="157"/>
      <c r="U333" s="157"/>
      <c r="V333" s="156"/>
      <c r="W333" s="156"/>
      <c r="X333" s="157"/>
      <c r="Y333" s="157"/>
      <c r="Z333" s="157"/>
      <c r="AA333" s="157"/>
      <c r="AB333" s="157"/>
      <c r="AC333" s="157"/>
      <c r="AD333" s="157"/>
      <c r="AE333" s="157"/>
      <c r="AF333" s="157"/>
    </row>
    <row r="334" spans="1:32" ht="13.5" thickBot="1" x14ac:dyDescent="0.25">
      <c r="A334" s="139" t="str">
        <f t="shared" si="19"/>
        <v/>
      </c>
      <c r="B334" s="139" t="str">
        <f t="shared" si="20"/>
        <v/>
      </c>
      <c r="C334" s="204" t="str">
        <f t="shared" si="21"/>
        <v/>
      </c>
      <c r="D334" s="205" t="e">
        <f t="shared" si="22"/>
        <v>#N/A</v>
      </c>
      <c r="E334" s="205"/>
      <c r="F334" s="151"/>
      <c r="G334" s="152"/>
      <c r="H334" s="152" t="str">
        <f t="shared" si="23"/>
        <v/>
      </c>
      <c r="I334" s="86"/>
      <c r="J334" s="86"/>
      <c r="K334" s="86" t="str">
        <f t="shared" si="13"/>
        <v/>
      </c>
      <c r="L334" s="86" t="str">
        <f t="shared" si="14"/>
        <v/>
      </c>
      <c r="M334" s="86" t="str">
        <f t="shared" si="15"/>
        <v/>
      </c>
      <c r="N334" s="86" t="str">
        <f t="shared" si="16"/>
        <v/>
      </c>
      <c r="O334" s="86" t="str">
        <f t="shared" si="17"/>
        <v/>
      </c>
      <c r="P334" s="86" t="str">
        <f t="shared" si="18"/>
        <v/>
      </c>
      <c r="Q334" s="206"/>
      <c r="R334" s="155"/>
      <c r="S334" s="156"/>
      <c r="T334" s="157"/>
      <c r="U334" s="157"/>
      <c r="V334" s="156"/>
      <c r="W334" s="156"/>
      <c r="X334" s="157"/>
      <c r="Y334" s="157"/>
      <c r="Z334" s="157"/>
      <c r="AA334" s="157"/>
      <c r="AB334" s="157"/>
      <c r="AC334" s="157"/>
      <c r="AD334" s="157"/>
      <c r="AE334" s="157"/>
      <c r="AF334" s="157"/>
    </row>
    <row r="335" spans="1:32" ht="13.5" thickBot="1" x14ac:dyDescent="0.25">
      <c r="A335" s="139" t="str">
        <f t="shared" si="19"/>
        <v/>
      </c>
      <c r="B335" s="139" t="str">
        <f t="shared" si="20"/>
        <v/>
      </c>
      <c r="C335" s="204" t="str">
        <f t="shared" si="21"/>
        <v/>
      </c>
      <c r="D335" s="205" t="e">
        <f t="shared" si="22"/>
        <v>#N/A</v>
      </c>
      <c r="E335" s="205"/>
      <c r="F335" s="151"/>
      <c r="G335" s="152"/>
      <c r="H335" s="152" t="str">
        <f t="shared" si="23"/>
        <v/>
      </c>
      <c r="I335" s="86"/>
      <c r="J335" s="86"/>
      <c r="K335" s="86" t="str">
        <f t="shared" si="13"/>
        <v/>
      </c>
      <c r="L335" s="86" t="str">
        <f t="shared" si="14"/>
        <v/>
      </c>
      <c r="M335" s="86" t="str">
        <f t="shared" si="15"/>
        <v/>
      </c>
      <c r="N335" s="86" t="str">
        <f t="shared" si="16"/>
        <v/>
      </c>
      <c r="O335" s="86" t="str">
        <f t="shared" si="17"/>
        <v/>
      </c>
      <c r="P335" s="86" t="str">
        <f t="shared" si="18"/>
        <v/>
      </c>
      <c r="Q335" s="206"/>
      <c r="R335" s="155"/>
      <c r="S335" s="156"/>
      <c r="T335" s="157"/>
      <c r="U335" s="157"/>
      <c r="V335" s="156"/>
      <c r="W335" s="156"/>
      <c r="X335" s="157"/>
      <c r="Y335" s="157"/>
      <c r="Z335" s="157"/>
      <c r="AA335" s="157"/>
      <c r="AB335" s="157"/>
      <c r="AC335" s="157"/>
      <c r="AD335" s="157"/>
      <c r="AE335" s="157"/>
      <c r="AF335" s="157"/>
    </row>
    <row r="336" spans="1:32" ht="13.5" thickBot="1" x14ac:dyDescent="0.25">
      <c r="A336" s="139" t="str">
        <f t="shared" si="19"/>
        <v/>
      </c>
      <c r="B336" s="139" t="str">
        <f t="shared" si="20"/>
        <v/>
      </c>
      <c r="C336" s="204" t="str">
        <f t="shared" si="21"/>
        <v/>
      </c>
      <c r="D336" s="205" t="e">
        <f t="shared" si="22"/>
        <v>#N/A</v>
      </c>
      <c r="E336" s="205"/>
      <c r="F336" s="151"/>
      <c r="G336" s="152"/>
      <c r="H336" s="152" t="str">
        <f t="shared" si="23"/>
        <v/>
      </c>
      <c r="I336" s="86"/>
      <c r="J336" s="86"/>
      <c r="K336" s="86" t="str">
        <f t="shared" si="13"/>
        <v/>
      </c>
      <c r="L336" s="86" t="str">
        <f t="shared" si="14"/>
        <v/>
      </c>
      <c r="M336" s="86" t="str">
        <f t="shared" si="15"/>
        <v/>
      </c>
      <c r="N336" s="86" t="str">
        <f t="shared" si="16"/>
        <v/>
      </c>
      <c r="O336" s="86" t="str">
        <f t="shared" si="17"/>
        <v/>
      </c>
      <c r="P336" s="86" t="str">
        <f t="shared" si="18"/>
        <v/>
      </c>
      <c r="Q336" s="206"/>
      <c r="R336" s="155"/>
      <c r="S336" s="156"/>
      <c r="T336" s="157"/>
      <c r="U336" s="157"/>
      <c r="V336" s="156"/>
      <c r="W336" s="156"/>
      <c r="X336" s="157"/>
      <c r="Y336" s="157"/>
      <c r="Z336" s="157"/>
      <c r="AA336" s="157"/>
      <c r="AB336" s="157"/>
      <c r="AC336" s="157"/>
      <c r="AD336" s="157"/>
      <c r="AE336" s="157"/>
      <c r="AF336" s="157"/>
    </row>
    <row r="337" spans="1:32" ht="13.5" thickBot="1" x14ac:dyDescent="0.25">
      <c r="A337" s="139" t="str">
        <f t="shared" si="19"/>
        <v/>
      </c>
      <c r="B337" s="139" t="str">
        <f t="shared" si="20"/>
        <v/>
      </c>
      <c r="C337" s="204" t="str">
        <f t="shared" si="21"/>
        <v/>
      </c>
      <c r="D337" s="205" t="e">
        <f t="shared" si="22"/>
        <v>#N/A</v>
      </c>
      <c r="E337" s="205"/>
      <c r="F337" s="151"/>
      <c r="G337" s="152"/>
      <c r="H337" s="152" t="str">
        <f t="shared" si="23"/>
        <v/>
      </c>
      <c r="I337" s="86"/>
      <c r="J337" s="86"/>
      <c r="K337" s="86" t="str">
        <f t="shared" si="13"/>
        <v/>
      </c>
      <c r="L337" s="86" t="str">
        <f t="shared" si="14"/>
        <v/>
      </c>
      <c r="M337" s="86" t="str">
        <f t="shared" si="15"/>
        <v/>
      </c>
      <c r="N337" s="86" t="str">
        <f t="shared" si="16"/>
        <v/>
      </c>
      <c r="O337" s="86" t="str">
        <f t="shared" si="17"/>
        <v/>
      </c>
      <c r="P337" s="86" t="str">
        <f t="shared" si="18"/>
        <v/>
      </c>
      <c r="Q337" s="206"/>
      <c r="R337" s="155"/>
      <c r="S337" s="156"/>
      <c r="T337" s="157"/>
      <c r="U337" s="157"/>
      <c r="V337" s="156"/>
      <c r="W337" s="156"/>
      <c r="X337" s="157"/>
      <c r="Y337" s="157"/>
      <c r="Z337" s="157"/>
      <c r="AA337" s="157"/>
      <c r="AB337" s="157"/>
      <c r="AC337" s="157"/>
      <c r="AD337" s="157"/>
      <c r="AE337" s="157"/>
      <c r="AF337" s="157"/>
    </row>
    <row r="338" spans="1:32" ht="13.5" thickBot="1" x14ac:dyDescent="0.25">
      <c r="A338" s="139" t="str">
        <f t="shared" si="19"/>
        <v/>
      </c>
      <c r="B338" s="139" t="str">
        <f t="shared" si="20"/>
        <v/>
      </c>
      <c r="C338" s="204" t="str">
        <f t="shared" si="21"/>
        <v/>
      </c>
      <c r="D338" s="205" t="e">
        <f t="shared" si="22"/>
        <v>#N/A</v>
      </c>
      <c r="E338" s="205"/>
      <c r="F338" s="151"/>
      <c r="G338" s="152"/>
      <c r="H338" s="152" t="str">
        <f t="shared" si="23"/>
        <v/>
      </c>
      <c r="I338" s="86"/>
      <c r="J338" s="86"/>
      <c r="K338" s="86" t="str">
        <f t="shared" si="13"/>
        <v/>
      </c>
      <c r="L338" s="86" t="str">
        <f t="shared" si="14"/>
        <v/>
      </c>
      <c r="M338" s="86" t="str">
        <f t="shared" si="15"/>
        <v/>
      </c>
      <c r="N338" s="86" t="str">
        <f t="shared" si="16"/>
        <v/>
      </c>
      <c r="O338" s="86" t="str">
        <f t="shared" si="17"/>
        <v/>
      </c>
      <c r="P338" s="86" t="str">
        <f t="shared" si="18"/>
        <v/>
      </c>
      <c r="Q338" s="206"/>
      <c r="R338" s="155"/>
      <c r="S338" s="156"/>
      <c r="T338" s="157"/>
      <c r="U338" s="157"/>
      <c r="V338" s="156"/>
      <c r="W338" s="156"/>
      <c r="X338" s="157"/>
      <c r="Y338" s="157"/>
      <c r="Z338" s="157"/>
      <c r="AA338" s="157"/>
      <c r="AB338" s="157"/>
      <c r="AC338" s="157"/>
      <c r="AD338" s="157"/>
      <c r="AE338" s="157"/>
      <c r="AF338" s="157"/>
    </row>
    <row r="339" spans="1:32" ht="13.5" thickBot="1" x14ac:dyDescent="0.25">
      <c r="A339" s="139" t="str">
        <f t="shared" si="19"/>
        <v/>
      </c>
      <c r="B339" s="139" t="str">
        <f t="shared" si="20"/>
        <v/>
      </c>
      <c r="C339" s="204" t="str">
        <f t="shared" si="21"/>
        <v/>
      </c>
      <c r="D339" s="205" t="e">
        <f t="shared" si="22"/>
        <v>#N/A</v>
      </c>
      <c r="E339" s="205"/>
      <c r="F339" s="151"/>
      <c r="G339" s="152"/>
      <c r="H339" s="152" t="str">
        <f t="shared" si="23"/>
        <v/>
      </c>
      <c r="I339" s="86"/>
      <c r="J339" s="86"/>
      <c r="K339" s="86" t="str">
        <f t="shared" si="13"/>
        <v/>
      </c>
      <c r="L339" s="86" t="str">
        <f t="shared" si="14"/>
        <v/>
      </c>
      <c r="M339" s="86" t="str">
        <f t="shared" si="15"/>
        <v/>
      </c>
      <c r="N339" s="86" t="str">
        <f t="shared" si="16"/>
        <v/>
      </c>
      <c r="O339" s="86" t="str">
        <f t="shared" si="17"/>
        <v/>
      </c>
      <c r="P339" s="86" t="str">
        <f t="shared" si="18"/>
        <v/>
      </c>
      <c r="Q339" s="206"/>
      <c r="R339" s="155"/>
      <c r="S339" s="156"/>
      <c r="T339" s="157"/>
      <c r="U339" s="157"/>
      <c r="V339" s="156"/>
      <c r="W339" s="156"/>
      <c r="X339" s="157"/>
      <c r="Y339" s="157"/>
      <c r="Z339" s="157"/>
      <c r="AA339" s="157"/>
      <c r="AB339" s="157"/>
      <c r="AC339" s="157"/>
      <c r="AD339" s="157"/>
      <c r="AE339" s="157"/>
      <c r="AF339" s="157"/>
    </row>
    <row r="340" spans="1:32" ht="13.5" thickBot="1" x14ac:dyDescent="0.25">
      <c r="A340" s="139" t="str">
        <f t="shared" si="19"/>
        <v/>
      </c>
      <c r="B340" s="139" t="str">
        <f t="shared" si="20"/>
        <v/>
      </c>
      <c r="C340" s="204" t="str">
        <f t="shared" si="21"/>
        <v/>
      </c>
      <c r="D340" s="205" t="e">
        <f t="shared" si="22"/>
        <v>#N/A</v>
      </c>
      <c r="E340" s="205"/>
      <c r="F340" s="151"/>
      <c r="G340" s="152"/>
      <c r="H340" s="152" t="str">
        <f t="shared" si="23"/>
        <v/>
      </c>
      <c r="I340" s="86"/>
      <c r="J340" s="86"/>
      <c r="K340" s="86" t="str">
        <f t="shared" si="13"/>
        <v/>
      </c>
      <c r="L340" s="86" t="str">
        <f t="shared" si="14"/>
        <v/>
      </c>
      <c r="M340" s="86" t="str">
        <f t="shared" si="15"/>
        <v/>
      </c>
      <c r="N340" s="86" t="str">
        <f t="shared" si="16"/>
        <v/>
      </c>
      <c r="O340" s="86" t="str">
        <f t="shared" si="17"/>
        <v/>
      </c>
      <c r="P340" s="86" t="str">
        <f t="shared" si="18"/>
        <v/>
      </c>
      <c r="Q340" s="206"/>
      <c r="R340" s="155"/>
      <c r="S340" s="156"/>
      <c r="T340" s="157"/>
      <c r="U340" s="157"/>
      <c r="V340" s="156"/>
      <c r="W340" s="156"/>
      <c r="X340" s="157"/>
      <c r="Y340" s="157"/>
      <c r="Z340" s="157"/>
      <c r="AA340" s="157"/>
      <c r="AB340" s="157"/>
      <c r="AC340" s="157"/>
      <c r="AD340" s="157"/>
      <c r="AE340" s="157"/>
      <c r="AF340" s="157"/>
    </row>
    <row r="341" spans="1:32" ht="13.5" thickBot="1" x14ac:dyDescent="0.25">
      <c r="A341" s="139" t="str">
        <f t="shared" si="19"/>
        <v/>
      </c>
      <c r="B341" s="139" t="str">
        <f t="shared" si="20"/>
        <v/>
      </c>
      <c r="C341" s="204" t="str">
        <f t="shared" si="21"/>
        <v/>
      </c>
      <c r="D341" s="205" t="e">
        <f t="shared" si="22"/>
        <v>#N/A</v>
      </c>
      <c r="E341" s="205"/>
      <c r="F341" s="151"/>
      <c r="G341" s="152"/>
      <c r="H341" s="152" t="str">
        <f t="shared" si="23"/>
        <v/>
      </c>
      <c r="I341" s="86"/>
      <c r="J341" s="86"/>
      <c r="K341" s="86" t="str">
        <f t="shared" si="13"/>
        <v/>
      </c>
      <c r="L341" s="86" t="str">
        <f t="shared" si="14"/>
        <v/>
      </c>
      <c r="M341" s="86" t="str">
        <f t="shared" si="15"/>
        <v/>
      </c>
      <c r="N341" s="86" t="str">
        <f t="shared" si="16"/>
        <v/>
      </c>
      <c r="O341" s="86" t="str">
        <f t="shared" si="17"/>
        <v/>
      </c>
      <c r="P341" s="86" t="str">
        <f t="shared" si="18"/>
        <v/>
      </c>
      <c r="Q341" s="206"/>
      <c r="R341" s="155"/>
      <c r="S341" s="156"/>
      <c r="T341" s="157"/>
      <c r="U341" s="157"/>
      <c r="V341" s="156"/>
      <c r="W341" s="156"/>
      <c r="X341" s="157"/>
      <c r="Y341" s="157"/>
      <c r="Z341" s="157"/>
      <c r="AA341" s="157"/>
      <c r="AB341" s="157"/>
      <c r="AC341" s="157"/>
      <c r="AD341" s="157"/>
      <c r="AE341" s="157"/>
      <c r="AF341" s="157"/>
    </row>
    <row r="342" spans="1:32" ht="13.5" thickBot="1" x14ac:dyDescent="0.25">
      <c r="A342" s="139" t="str">
        <f t="shared" si="19"/>
        <v/>
      </c>
      <c r="B342" s="139" t="str">
        <f t="shared" si="20"/>
        <v/>
      </c>
      <c r="C342" s="204" t="str">
        <f t="shared" si="21"/>
        <v/>
      </c>
      <c r="D342" s="205" t="e">
        <f t="shared" si="22"/>
        <v>#N/A</v>
      </c>
      <c r="E342" s="205"/>
      <c r="F342" s="151"/>
      <c r="G342" s="152"/>
      <c r="H342" s="152" t="str">
        <f t="shared" si="23"/>
        <v/>
      </c>
      <c r="I342" s="86"/>
      <c r="J342" s="86"/>
      <c r="K342" s="86" t="str">
        <f t="shared" si="13"/>
        <v/>
      </c>
      <c r="L342" s="86" t="str">
        <f t="shared" si="14"/>
        <v/>
      </c>
      <c r="M342" s="86" t="str">
        <f t="shared" si="15"/>
        <v/>
      </c>
      <c r="N342" s="86" t="str">
        <f t="shared" si="16"/>
        <v/>
      </c>
      <c r="O342" s="86" t="str">
        <f t="shared" si="17"/>
        <v/>
      </c>
      <c r="P342" s="86" t="str">
        <f t="shared" si="18"/>
        <v/>
      </c>
      <c r="Q342" s="206"/>
      <c r="R342" s="155"/>
      <c r="S342" s="156"/>
      <c r="T342" s="157"/>
      <c r="U342" s="157"/>
      <c r="V342" s="156"/>
      <c r="W342" s="156"/>
      <c r="X342" s="157"/>
      <c r="Y342" s="157"/>
      <c r="Z342" s="157"/>
      <c r="AA342" s="157"/>
      <c r="AB342" s="157"/>
      <c r="AC342" s="157"/>
      <c r="AD342" s="157"/>
      <c r="AE342" s="157"/>
      <c r="AF342" s="157"/>
    </row>
    <row r="343" spans="1:32" ht="13.5" thickBot="1" x14ac:dyDescent="0.25">
      <c r="A343" s="139" t="str">
        <f t="shared" si="19"/>
        <v/>
      </c>
      <c r="B343" s="139" t="str">
        <f t="shared" si="20"/>
        <v/>
      </c>
      <c r="C343" s="204" t="str">
        <f t="shared" si="21"/>
        <v/>
      </c>
      <c r="D343" s="205" t="e">
        <f t="shared" si="22"/>
        <v>#N/A</v>
      </c>
      <c r="E343" s="205"/>
      <c r="F343" s="151"/>
      <c r="G343" s="152"/>
      <c r="H343" s="152" t="str">
        <f t="shared" si="23"/>
        <v/>
      </c>
      <c r="I343" s="86"/>
      <c r="J343" s="86"/>
      <c r="K343" s="86" t="str">
        <f t="shared" si="13"/>
        <v/>
      </c>
      <c r="L343" s="86" t="str">
        <f t="shared" si="14"/>
        <v/>
      </c>
      <c r="M343" s="86" t="str">
        <f t="shared" si="15"/>
        <v/>
      </c>
      <c r="N343" s="86" t="str">
        <f t="shared" si="16"/>
        <v/>
      </c>
      <c r="O343" s="86" t="str">
        <f t="shared" si="17"/>
        <v/>
      </c>
      <c r="P343" s="86" t="str">
        <f t="shared" si="18"/>
        <v/>
      </c>
      <c r="Q343" s="206"/>
      <c r="R343" s="155"/>
      <c r="S343" s="156"/>
      <c r="T343" s="157"/>
      <c r="U343" s="157"/>
      <c r="V343" s="156"/>
      <c r="W343" s="156"/>
      <c r="X343" s="157"/>
      <c r="Y343" s="157"/>
      <c r="Z343" s="157"/>
      <c r="AA343" s="157"/>
      <c r="AB343" s="157"/>
      <c r="AC343" s="157"/>
      <c r="AD343" s="157"/>
      <c r="AE343" s="157"/>
      <c r="AF343" s="157"/>
    </row>
    <row r="344" spans="1:32" ht="13.5" thickBot="1" x14ac:dyDescent="0.25">
      <c r="A344" s="139" t="str">
        <f t="shared" si="19"/>
        <v/>
      </c>
      <c r="B344" s="139" t="str">
        <f t="shared" si="20"/>
        <v/>
      </c>
      <c r="C344" s="204" t="str">
        <f t="shared" si="21"/>
        <v/>
      </c>
      <c r="D344" s="205" t="e">
        <f t="shared" si="22"/>
        <v>#N/A</v>
      </c>
      <c r="E344" s="205"/>
      <c r="F344" s="151"/>
      <c r="G344" s="152"/>
      <c r="H344" s="152" t="str">
        <f t="shared" si="23"/>
        <v/>
      </c>
      <c r="I344" s="86"/>
      <c r="J344" s="86"/>
      <c r="K344" s="86" t="str">
        <f t="shared" si="13"/>
        <v/>
      </c>
      <c r="L344" s="86" t="str">
        <f t="shared" si="14"/>
        <v/>
      </c>
      <c r="M344" s="86" t="str">
        <f t="shared" si="15"/>
        <v/>
      </c>
      <c r="N344" s="86" t="str">
        <f t="shared" si="16"/>
        <v/>
      </c>
      <c r="O344" s="86" t="str">
        <f t="shared" si="17"/>
        <v/>
      </c>
      <c r="P344" s="86" t="str">
        <f t="shared" si="18"/>
        <v/>
      </c>
      <c r="Q344" s="206"/>
      <c r="R344" s="155"/>
      <c r="S344" s="156"/>
      <c r="T344" s="157"/>
      <c r="U344" s="157"/>
      <c r="V344" s="156"/>
      <c r="W344" s="156"/>
      <c r="X344" s="157"/>
      <c r="Y344" s="157"/>
      <c r="Z344" s="157"/>
      <c r="AA344" s="157"/>
      <c r="AB344" s="157"/>
      <c r="AC344" s="157"/>
      <c r="AD344" s="157"/>
      <c r="AE344" s="157"/>
      <c r="AF344" s="157"/>
    </row>
    <row r="345" spans="1:32" ht="13.5" thickBot="1" x14ac:dyDescent="0.25">
      <c r="A345" s="139" t="str">
        <f t="shared" si="19"/>
        <v/>
      </c>
      <c r="B345" s="139" t="str">
        <f t="shared" si="20"/>
        <v/>
      </c>
      <c r="C345" s="204" t="str">
        <f t="shared" si="21"/>
        <v/>
      </c>
      <c r="D345" s="205" t="e">
        <f t="shared" si="22"/>
        <v>#N/A</v>
      </c>
      <c r="E345" s="205"/>
      <c r="F345" s="151"/>
      <c r="G345" s="152"/>
      <c r="H345" s="152" t="str">
        <f t="shared" si="23"/>
        <v/>
      </c>
      <c r="I345" s="86"/>
      <c r="J345" s="86"/>
      <c r="K345" s="86" t="str">
        <f t="shared" si="13"/>
        <v/>
      </c>
      <c r="L345" s="86" t="str">
        <f t="shared" si="14"/>
        <v/>
      </c>
      <c r="M345" s="86" t="str">
        <f t="shared" si="15"/>
        <v/>
      </c>
      <c r="N345" s="86" t="str">
        <f t="shared" si="16"/>
        <v/>
      </c>
      <c r="O345" s="86" t="str">
        <f t="shared" si="17"/>
        <v/>
      </c>
      <c r="P345" s="86" t="str">
        <f t="shared" si="18"/>
        <v/>
      </c>
      <c r="Q345" s="206"/>
      <c r="R345" s="155"/>
      <c r="S345" s="156"/>
      <c r="T345" s="157"/>
      <c r="U345" s="157"/>
      <c r="V345" s="156"/>
      <c r="W345" s="156"/>
      <c r="X345" s="157"/>
      <c r="Y345" s="157"/>
      <c r="Z345" s="157"/>
      <c r="AA345" s="157"/>
      <c r="AB345" s="157"/>
      <c r="AC345" s="157"/>
      <c r="AD345" s="157"/>
      <c r="AE345" s="157"/>
      <c r="AF345" s="157"/>
    </row>
    <row r="346" spans="1:32" ht="13.5" thickBot="1" x14ac:dyDescent="0.25">
      <c r="A346" s="139" t="str">
        <f t="shared" si="19"/>
        <v/>
      </c>
      <c r="B346" s="139" t="str">
        <f t="shared" si="20"/>
        <v/>
      </c>
      <c r="C346" s="204" t="str">
        <f t="shared" si="21"/>
        <v/>
      </c>
      <c r="D346" s="205" t="e">
        <f t="shared" si="22"/>
        <v>#N/A</v>
      </c>
      <c r="E346" s="205"/>
      <c r="F346" s="151"/>
      <c r="G346" s="152"/>
      <c r="H346" s="152" t="str">
        <f t="shared" si="23"/>
        <v/>
      </c>
      <c r="I346" s="86"/>
      <c r="J346" s="86"/>
      <c r="K346" s="86" t="str">
        <f t="shared" si="13"/>
        <v/>
      </c>
      <c r="L346" s="86" t="str">
        <f t="shared" si="14"/>
        <v/>
      </c>
      <c r="M346" s="86" t="str">
        <f t="shared" si="15"/>
        <v/>
      </c>
      <c r="N346" s="86" t="str">
        <f t="shared" si="16"/>
        <v/>
      </c>
      <c r="O346" s="86" t="str">
        <f t="shared" si="17"/>
        <v/>
      </c>
      <c r="P346" s="86" t="str">
        <f t="shared" si="18"/>
        <v/>
      </c>
      <c r="Q346" s="206"/>
      <c r="R346" s="155"/>
      <c r="S346" s="156"/>
      <c r="T346" s="157"/>
      <c r="U346" s="157"/>
      <c r="V346" s="156"/>
      <c r="W346" s="156"/>
      <c r="X346" s="157"/>
      <c r="Y346" s="157"/>
      <c r="Z346" s="157"/>
      <c r="AA346" s="157"/>
      <c r="AB346" s="157"/>
      <c r="AC346" s="157"/>
      <c r="AD346" s="157"/>
      <c r="AE346" s="157"/>
      <c r="AF346" s="157"/>
    </row>
    <row r="347" spans="1:32" ht="13.5" thickBot="1" x14ac:dyDescent="0.25">
      <c r="A347" s="139" t="str">
        <f t="shared" si="19"/>
        <v/>
      </c>
      <c r="B347" s="139" t="str">
        <f t="shared" si="20"/>
        <v/>
      </c>
      <c r="C347" s="204" t="str">
        <f t="shared" si="21"/>
        <v/>
      </c>
      <c r="D347" s="205" t="e">
        <f t="shared" si="22"/>
        <v>#N/A</v>
      </c>
      <c r="E347" s="205"/>
      <c r="F347" s="151"/>
      <c r="G347" s="152"/>
      <c r="H347" s="152" t="str">
        <f t="shared" si="23"/>
        <v/>
      </c>
      <c r="I347" s="86"/>
      <c r="J347" s="86"/>
      <c r="K347" s="86" t="str">
        <f t="shared" si="13"/>
        <v/>
      </c>
      <c r="L347" s="86" t="str">
        <f t="shared" si="14"/>
        <v/>
      </c>
      <c r="M347" s="86" t="str">
        <f t="shared" si="15"/>
        <v/>
      </c>
      <c r="N347" s="86" t="str">
        <f t="shared" si="16"/>
        <v/>
      </c>
      <c r="O347" s="86" t="str">
        <f t="shared" si="17"/>
        <v/>
      </c>
      <c r="P347" s="86" t="str">
        <f t="shared" si="18"/>
        <v/>
      </c>
      <c r="Q347" s="206"/>
      <c r="R347" s="155"/>
      <c r="S347" s="156"/>
      <c r="T347" s="157"/>
      <c r="U347" s="157"/>
      <c r="V347" s="156"/>
      <c r="W347" s="156"/>
      <c r="X347" s="157"/>
      <c r="Y347" s="157"/>
      <c r="Z347" s="157"/>
      <c r="AA347" s="157"/>
      <c r="AB347" s="157"/>
      <c r="AC347" s="157"/>
      <c r="AD347" s="157"/>
      <c r="AE347" s="157"/>
      <c r="AF347" s="157"/>
    </row>
    <row r="348" spans="1:32" ht="13.5" thickBot="1" x14ac:dyDescent="0.25">
      <c r="A348" s="139" t="str">
        <f t="shared" si="19"/>
        <v/>
      </c>
      <c r="B348" s="139" t="str">
        <f t="shared" si="20"/>
        <v/>
      </c>
      <c r="C348" s="204" t="str">
        <f t="shared" si="21"/>
        <v/>
      </c>
      <c r="D348" s="205" t="e">
        <f t="shared" si="22"/>
        <v>#N/A</v>
      </c>
      <c r="E348" s="205"/>
      <c r="F348" s="151"/>
      <c r="G348" s="152"/>
      <c r="H348" s="152" t="str">
        <f t="shared" si="23"/>
        <v/>
      </c>
      <c r="I348" s="86"/>
      <c r="J348" s="86"/>
      <c r="K348" s="86" t="str">
        <f t="shared" si="13"/>
        <v/>
      </c>
      <c r="L348" s="86" t="str">
        <f t="shared" si="14"/>
        <v/>
      </c>
      <c r="M348" s="86" t="str">
        <f t="shared" si="15"/>
        <v/>
      </c>
      <c r="N348" s="86" t="str">
        <f t="shared" si="16"/>
        <v/>
      </c>
      <c r="O348" s="86" t="str">
        <f t="shared" si="17"/>
        <v/>
      </c>
      <c r="P348" s="86" t="str">
        <f t="shared" si="18"/>
        <v/>
      </c>
      <c r="Q348" s="206"/>
      <c r="R348" s="155"/>
      <c r="S348" s="156"/>
      <c r="T348" s="157"/>
      <c r="U348" s="157"/>
      <c r="V348" s="156"/>
      <c r="W348" s="156"/>
      <c r="X348" s="157"/>
      <c r="Y348" s="157"/>
      <c r="Z348" s="157"/>
      <c r="AA348" s="157"/>
      <c r="AB348" s="157"/>
      <c r="AC348" s="157"/>
      <c r="AD348" s="157"/>
      <c r="AE348" s="157"/>
      <c r="AF348" s="157"/>
    </row>
    <row r="349" spans="1:32" ht="13.5" thickBot="1" x14ac:dyDescent="0.25">
      <c r="A349" s="139" t="str">
        <f t="shared" si="19"/>
        <v/>
      </c>
      <c r="B349" s="139" t="str">
        <f t="shared" si="20"/>
        <v/>
      </c>
      <c r="C349" s="204" t="str">
        <f t="shared" si="21"/>
        <v/>
      </c>
      <c r="D349" s="205" t="e">
        <f t="shared" si="22"/>
        <v>#N/A</v>
      </c>
      <c r="E349" s="205"/>
      <c r="F349" s="151"/>
      <c r="G349" s="152"/>
      <c r="H349" s="152" t="str">
        <f t="shared" si="23"/>
        <v/>
      </c>
      <c r="I349" s="86"/>
      <c r="J349" s="86"/>
      <c r="K349" s="86" t="str">
        <f t="shared" si="13"/>
        <v/>
      </c>
      <c r="L349" s="86" t="str">
        <f t="shared" si="14"/>
        <v/>
      </c>
      <c r="M349" s="86" t="str">
        <f t="shared" si="15"/>
        <v/>
      </c>
      <c r="N349" s="86" t="str">
        <f t="shared" si="16"/>
        <v/>
      </c>
      <c r="O349" s="86" t="str">
        <f t="shared" si="17"/>
        <v/>
      </c>
      <c r="P349" s="86" t="str">
        <f t="shared" si="18"/>
        <v/>
      </c>
      <c r="Q349" s="206"/>
      <c r="R349" s="155"/>
      <c r="S349" s="156"/>
      <c r="T349" s="157"/>
      <c r="U349" s="157"/>
      <c r="V349" s="156"/>
      <c r="W349" s="156"/>
      <c r="X349" s="157"/>
      <c r="Y349" s="157"/>
      <c r="Z349" s="157"/>
      <c r="AA349" s="157"/>
      <c r="AB349" s="157"/>
      <c r="AC349" s="157"/>
      <c r="AD349" s="157"/>
      <c r="AE349" s="157"/>
      <c r="AF349" s="157"/>
    </row>
    <row r="350" spans="1:32" ht="13.5" thickBot="1" x14ac:dyDescent="0.25">
      <c r="A350" s="139" t="str">
        <f t="shared" si="19"/>
        <v/>
      </c>
      <c r="B350" s="139" t="str">
        <f t="shared" si="20"/>
        <v/>
      </c>
      <c r="C350" s="204" t="str">
        <f t="shared" si="21"/>
        <v/>
      </c>
      <c r="D350" s="205" t="e">
        <f t="shared" si="22"/>
        <v>#N/A</v>
      </c>
      <c r="E350" s="205"/>
      <c r="F350" s="151"/>
      <c r="G350" s="152"/>
      <c r="H350" s="152" t="str">
        <f t="shared" si="23"/>
        <v/>
      </c>
      <c r="I350" s="86"/>
      <c r="J350" s="86"/>
      <c r="K350" s="86" t="str">
        <f t="shared" si="13"/>
        <v/>
      </c>
      <c r="L350" s="86" t="str">
        <f t="shared" si="14"/>
        <v/>
      </c>
      <c r="M350" s="86" t="str">
        <f t="shared" si="15"/>
        <v/>
      </c>
      <c r="N350" s="86" t="str">
        <f t="shared" si="16"/>
        <v/>
      </c>
      <c r="O350" s="86" t="str">
        <f t="shared" si="17"/>
        <v/>
      </c>
      <c r="P350" s="86" t="str">
        <f t="shared" si="18"/>
        <v/>
      </c>
      <c r="Q350" s="206"/>
      <c r="R350" s="155"/>
      <c r="S350" s="156"/>
      <c r="T350" s="157"/>
      <c r="U350" s="157"/>
      <c r="V350" s="156"/>
      <c r="W350" s="156"/>
      <c r="X350" s="157"/>
      <c r="Y350" s="157"/>
      <c r="Z350" s="157"/>
      <c r="AA350" s="157"/>
      <c r="AB350" s="157"/>
      <c r="AC350" s="157"/>
      <c r="AD350" s="157"/>
      <c r="AE350" s="157"/>
      <c r="AF350" s="157"/>
    </row>
    <row r="351" spans="1:32" ht="13.5" thickBot="1" x14ac:dyDescent="0.25">
      <c r="A351" s="139" t="str">
        <f t="shared" si="19"/>
        <v/>
      </c>
      <c r="B351" s="139" t="str">
        <f t="shared" si="20"/>
        <v/>
      </c>
      <c r="C351" s="204" t="str">
        <f t="shared" si="21"/>
        <v/>
      </c>
      <c r="D351" s="205" t="e">
        <f t="shared" si="22"/>
        <v>#N/A</v>
      </c>
      <c r="E351" s="205"/>
      <c r="F351" s="151"/>
      <c r="G351" s="152"/>
      <c r="H351" s="152" t="str">
        <f t="shared" si="23"/>
        <v/>
      </c>
      <c r="I351" s="86"/>
      <c r="J351" s="86"/>
      <c r="K351" s="86" t="str">
        <f t="shared" si="13"/>
        <v/>
      </c>
      <c r="L351" s="86" t="str">
        <f t="shared" si="14"/>
        <v/>
      </c>
      <c r="M351" s="86" t="str">
        <f t="shared" si="15"/>
        <v/>
      </c>
      <c r="N351" s="86" t="str">
        <f t="shared" si="16"/>
        <v/>
      </c>
      <c r="O351" s="86" t="str">
        <f t="shared" si="17"/>
        <v/>
      </c>
      <c r="P351" s="86" t="str">
        <f t="shared" si="18"/>
        <v/>
      </c>
      <c r="Q351" s="206"/>
      <c r="R351" s="155"/>
      <c r="S351" s="156"/>
      <c r="T351" s="157"/>
      <c r="U351" s="157"/>
      <c r="V351" s="156"/>
      <c r="W351" s="156"/>
      <c r="X351" s="157"/>
      <c r="Y351" s="157"/>
      <c r="Z351" s="157"/>
      <c r="AA351" s="157"/>
      <c r="AB351" s="157"/>
      <c r="AC351" s="157"/>
      <c r="AD351" s="157"/>
      <c r="AE351" s="157"/>
      <c r="AF351" s="157"/>
    </row>
    <row r="352" spans="1:32" ht="13.5" thickBot="1" x14ac:dyDescent="0.25">
      <c r="A352" s="139" t="str">
        <f t="shared" si="19"/>
        <v/>
      </c>
      <c r="B352" s="139" t="str">
        <f t="shared" si="20"/>
        <v/>
      </c>
      <c r="C352" s="204" t="str">
        <f t="shared" si="21"/>
        <v/>
      </c>
      <c r="D352" s="205" t="e">
        <f t="shared" si="22"/>
        <v>#N/A</v>
      </c>
      <c r="E352" s="205"/>
      <c r="F352" s="151"/>
      <c r="G352" s="152"/>
      <c r="H352" s="152" t="str">
        <f t="shared" si="23"/>
        <v/>
      </c>
      <c r="I352" s="86"/>
      <c r="J352" s="86"/>
      <c r="K352" s="86" t="str">
        <f t="shared" si="13"/>
        <v/>
      </c>
      <c r="L352" s="86" t="str">
        <f t="shared" si="14"/>
        <v/>
      </c>
      <c r="M352" s="86" t="str">
        <f t="shared" si="15"/>
        <v/>
      </c>
      <c r="N352" s="86" t="str">
        <f t="shared" si="16"/>
        <v/>
      </c>
      <c r="O352" s="86" t="str">
        <f t="shared" si="17"/>
        <v/>
      </c>
      <c r="P352" s="86" t="str">
        <f t="shared" si="18"/>
        <v/>
      </c>
      <c r="Q352" s="206"/>
      <c r="R352" s="155"/>
      <c r="S352" s="156"/>
      <c r="T352" s="157"/>
      <c r="U352" s="157"/>
      <c r="V352" s="156"/>
      <c r="W352" s="156"/>
      <c r="X352" s="157"/>
      <c r="Y352" s="157"/>
      <c r="Z352" s="157"/>
      <c r="AA352" s="157"/>
      <c r="AB352" s="157"/>
      <c r="AC352" s="157"/>
      <c r="AD352" s="157"/>
      <c r="AE352" s="157"/>
      <c r="AF352" s="157"/>
    </row>
    <row r="353" spans="1:32" ht="13.5" thickBot="1" x14ac:dyDescent="0.25">
      <c r="A353" s="139" t="str">
        <f t="shared" si="19"/>
        <v/>
      </c>
      <c r="B353" s="139" t="str">
        <f t="shared" si="20"/>
        <v/>
      </c>
      <c r="C353" s="204" t="str">
        <f t="shared" si="21"/>
        <v/>
      </c>
      <c r="D353" s="205" t="e">
        <f t="shared" si="22"/>
        <v>#N/A</v>
      </c>
      <c r="E353" s="205"/>
      <c r="F353" s="151"/>
      <c r="G353" s="152"/>
      <c r="H353" s="152" t="str">
        <f t="shared" si="23"/>
        <v/>
      </c>
      <c r="I353" s="86"/>
      <c r="J353" s="86"/>
      <c r="K353" s="86" t="str">
        <f t="shared" si="13"/>
        <v/>
      </c>
      <c r="L353" s="86" t="str">
        <f t="shared" si="14"/>
        <v/>
      </c>
      <c r="M353" s="86" t="str">
        <f t="shared" si="15"/>
        <v/>
      </c>
      <c r="N353" s="86" t="str">
        <f t="shared" si="16"/>
        <v/>
      </c>
      <c r="O353" s="86" t="str">
        <f t="shared" si="17"/>
        <v/>
      </c>
      <c r="P353" s="86" t="str">
        <f t="shared" si="18"/>
        <v/>
      </c>
      <c r="Q353" s="206"/>
      <c r="R353" s="155"/>
      <c r="S353" s="156"/>
      <c r="T353" s="157"/>
      <c r="U353" s="157"/>
      <c r="V353" s="156"/>
      <c r="W353" s="156"/>
      <c r="X353" s="157"/>
      <c r="Y353" s="157"/>
      <c r="Z353" s="157"/>
      <c r="AA353" s="157"/>
      <c r="AB353" s="157"/>
      <c r="AC353" s="157"/>
      <c r="AD353" s="157"/>
      <c r="AE353" s="157"/>
      <c r="AF353" s="157"/>
    </row>
    <row r="354" spans="1:32" ht="13.5" thickBot="1" x14ac:dyDescent="0.25">
      <c r="A354" s="139" t="str">
        <f t="shared" si="19"/>
        <v/>
      </c>
      <c r="B354" s="139" t="str">
        <f t="shared" si="20"/>
        <v/>
      </c>
      <c r="C354" s="204" t="str">
        <f t="shared" si="21"/>
        <v/>
      </c>
      <c r="D354" s="205" t="e">
        <f t="shared" si="22"/>
        <v>#N/A</v>
      </c>
      <c r="E354" s="205"/>
      <c r="F354" s="151"/>
      <c r="G354" s="152"/>
      <c r="H354" s="152" t="str">
        <f t="shared" si="23"/>
        <v/>
      </c>
      <c r="I354" s="86"/>
      <c r="J354" s="86"/>
      <c r="K354" s="86" t="str">
        <f t="shared" si="13"/>
        <v/>
      </c>
      <c r="L354" s="86" t="str">
        <f t="shared" si="14"/>
        <v/>
      </c>
      <c r="M354" s="86" t="str">
        <f t="shared" si="15"/>
        <v/>
      </c>
      <c r="N354" s="86" t="str">
        <f t="shared" si="16"/>
        <v/>
      </c>
      <c r="O354" s="86" t="str">
        <f t="shared" si="17"/>
        <v/>
      </c>
      <c r="P354" s="86" t="str">
        <f t="shared" si="18"/>
        <v/>
      </c>
      <c r="Q354" s="206"/>
      <c r="R354" s="155"/>
      <c r="S354" s="156"/>
      <c r="T354" s="157"/>
      <c r="U354" s="157"/>
      <c r="V354" s="156"/>
      <c r="W354" s="156"/>
      <c r="X354" s="157"/>
      <c r="Y354" s="157"/>
      <c r="Z354" s="157"/>
      <c r="AA354" s="157"/>
      <c r="AB354" s="157"/>
      <c r="AC354" s="157"/>
      <c r="AD354" s="157"/>
      <c r="AE354" s="157"/>
      <c r="AF354" s="157"/>
    </row>
    <row r="355" spans="1:32" ht="13.5" thickBot="1" x14ac:dyDescent="0.25">
      <c r="A355" s="139" t="str">
        <f t="shared" si="19"/>
        <v/>
      </c>
      <c r="B355" s="139" t="str">
        <f t="shared" si="20"/>
        <v/>
      </c>
      <c r="C355" s="204" t="str">
        <f t="shared" si="21"/>
        <v/>
      </c>
      <c r="D355" s="205" t="e">
        <f t="shared" si="22"/>
        <v>#N/A</v>
      </c>
      <c r="E355" s="205"/>
      <c r="F355" s="151"/>
      <c r="G355" s="152"/>
      <c r="H355" s="152" t="str">
        <f t="shared" si="23"/>
        <v/>
      </c>
      <c r="I355" s="86"/>
      <c r="J355" s="86"/>
      <c r="K355" s="86" t="str">
        <f t="shared" si="13"/>
        <v/>
      </c>
      <c r="L355" s="86" t="str">
        <f t="shared" si="14"/>
        <v/>
      </c>
      <c r="M355" s="86" t="str">
        <f t="shared" si="15"/>
        <v/>
      </c>
      <c r="N355" s="86" t="str">
        <f t="shared" si="16"/>
        <v/>
      </c>
      <c r="O355" s="86" t="str">
        <f t="shared" si="17"/>
        <v/>
      </c>
      <c r="P355" s="86" t="str">
        <f t="shared" si="18"/>
        <v/>
      </c>
      <c r="Q355" s="206"/>
      <c r="R355" s="155"/>
      <c r="S355" s="156"/>
      <c r="T355" s="157"/>
      <c r="U355" s="157"/>
      <c r="V355" s="156"/>
      <c r="W355" s="156"/>
      <c r="X355" s="157"/>
      <c r="Y355" s="157"/>
      <c r="Z355" s="157"/>
      <c r="AA355" s="157"/>
      <c r="AB355" s="157"/>
      <c r="AC355" s="157"/>
      <c r="AD355" s="157"/>
      <c r="AE355" s="157"/>
      <c r="AF355" s="157"/>
    </row>
    <row r="356" spans="1:32" ht="13.5" thickBot="1" x14ac:dyDescent="0.25">
      <c r="A356" s="139" t="str">
        <f t="shared" si="19"/>
        <v/>
      </c>
      <c r="B356" s="139" t="str">
        <f t="shared" si="20"/>
        <v/>
      </c>
      <c r="C356" s="204" t="str">
        <f t="shared" si="21"/>
        <v/>
      </c>
      <c r="D356" s="205" t="e">
        <f t="shared" si="22"/>
        <v>#N/A</v>
      </c>
      <c r="E356" s="205"/>
      <c r="F356" s="151"/>
      <c r="G356" s="152"/>
      <c r="H356" s="152" t="str">
        <f t="shared" si="23"/>
        <v/>
      </c>
      <c r="I356" s="86"/>
      <c r="J356" s="86"/>
      <c r="K356" s="86" t="str">
        <f t="shared" si="13"/>
        <v/>
      </c>
      <c r="L356" s="86" t="str">
        <f t="shared" si="14"/>
        <v/>
      </c>
      <c r="M356" s="86" t="str">
        <f t="shared" si="15"/>
        <v/>
      </c>
      <c r="N356" s="86" t="str">
        <f t="shared" si="16"/>
        <v/>
      </c>
      <c r="O356" s="86" t="str">
        <f t="shared" si="17"/>
        <v/>
      </c>
      <c r="P356" s="86" t="str">
        <f t="shared" si="18"/>
        <v/>
      </c>
      <c r="Q356" s="206"/>
      <c r="R356" s="155"/>
      <c r="S356" s="156"/>
      <c r="T356" s="157"/>
      <c r="U356" s="157"/>
      <c r="V356" s="156"/>
      <c r="W356" s="156"/>
      <c r="X356" s="157"/>
      <c r="Y356" s="157"/>
      <c r="Z356" s="157"/>
      <c r="AA356" s="157"/>
      <c r="AB356" s="157"/>
      <c r="AC356" s="157"/>
      <c r="AD356" s="157"/>
      <c r="AE356" s="157"/>
      <c r="AF356" s="157"/>
    </row>
    <row r="357" spans="1:32" ht="13.5" thickBot="1" x14ac:dyDescent="0.25">
      <c r="A357" s="139" t="str">
        <f t="shared" si="19"/>
        <v/>
      </c>
      <c r="B357" s="139" t="str">
        <f t="shared" si="20"/>
        <v/>
      </c>
      <c r="C357" s="204" t="str">
        <f t="shared" si="21"/>
        <v/>
      </c>
      <c r="D357" s="205" t="e">
        <f t="shared" si="22"/>
        <v>#N/A</v>
      </c>
      <c r="E357" s="205"/>
      <c r="F357" s="151"/>
      <c r="G357" s="152"/>
      <c r="H357" s="152" t="str">
        <f t="shared" si="23"/>
        <v/>
      </c>
      <c r="I357" s="86"/>
      <c r="J357" s="86"/>
      <c r="K357" s="86" t="str">
        <f t="shared" si="13"/>
        <v/>
      </c>
      <c r="L357" s="86" t="str">
        <f t="shared" si="14"/>
        <v/>
      </c>
      <c r="M357" s="86" t="str">
        <f t="shared" si="15"/>
        <v/>
      </c>
      <c r="N357" s="86" t="str">
        <f t="shared" si="16"/>
        <v/>
      </c>
      <c r="O357" s="86" t="str">
        <f t="shared" si="17"/>
        <v/>
      </c>
      <c r="P357" s="86" t="str">
        <f t="shared" si="18"/>
        <v/>
      </c>
      <c r="Q357" s="206"/>
      <c r="R357" s="155"/>
      <c r="S357" s="156"/>
      <c r="T357" s="157"/>
      <c r="U357" s="157"/>
      <c r="V357" s="156"/>
      <c r="W357" s="156"/>
      <c r="X357" s="157"/>
      <c r="Y357" s="157"/>
      <c r="Z357" s="157"/>
      <c r="AA357" s="157"/>
      <c r="AB357" s="157"/>
      <c r="AC357" s="157"/>
      <c r="AD357" s="157"/>
      <c r="AE357" s="157"/>
      <c r="AF357" s="157"/>
    </row>
    <row r="358" spans="1:32" ht="13.5" thickBot="1" x14ac:dyDescent="0.25">
      <c r="A358" s="139" t="str">
        <f t="shared" si="19"/>
        <v/>
      </c>
      <c r="B358" s="139" t="str">
        <f t="shared" si="20"/>
        <v/>
      </c>
      <c r="C358" s="204" t="str">
        <f t="shared" si="21"/>
        <v/>
      </c>
      <c r="D358" s="205" t="e">
        <f t="shared" si="22"/>
        <v>#N/A</v>
      </c>
      <c r="E358" s="205"/>
      <c r="F358" s="151"/>
      <c r="G358" s="152"/>
      <c r="H358" s="152" t="str">
        <f t="shared" si="23"/>
        <v/>
      </c>
      <c r="I358" s="86"/>
      <c r="J358" s="86"/>
      <c r="K358" s="86" t="str">
        <f t="shared" si="13"/>
        <v/>
      </c>
      <c r="L358" s="86" t="str">
        <f t="shared" si="14"/>
        <v/>
      </c>
      <c r="M358" s="86" t="str">
        <f t="shared" si="15"/>
        <v/>
      </c>
      <c r="N358" s="86" t="str">
        <f t="shared" si="16"/>
        <v/>
      </c>
      <c r="O358" s="86" t="str">
        <f t="shared" si="17"/>
        <v/>
      </c>
      <c r="P358" s="86" t="str">
        <f t="shared" si="18"/>
        <v/>
      </c>
      <c r="Q358" s="206"/>
      <c r="R358" s="155"/>
      <c r="S358" s="156"/>
      <c r="T358" s="157"/>
      <c r="U358" s="157"/>
      <c r="V358" s="156"/>
      <c r="W358" s="156"/>
      <c r="X358" s="157"/>
      <c r="Y358" s="157"/>
      <c r="Z358" s="157"/>
      <c r="AA358" s="157"/>
      <c r="AB358" s="157"/>
      <c r="AC358" s="157"/>
      <c r="AD358" s="157"/>
      <c r="AE358" s="157"/>
      <c r="AF358" s="157"/>
    </row>
    <row r="359" spans="1:32" ht="13.5" thickBot="1" x14ac:dyDescent="0.25">
      <c r="A359" s="139" t="str">
        <f t="shared" si="19"/>
        <v/>
      </c>
      <c r="B359" s="139" t="str">
        <f t="shared" si="20"/>
        <v/>
      </c>
      <c r="C359" s="204" t="str">
        <f t="shared" si="21"/>
        <v/>
      </c>
      <c r="D359" s="205" t="e">
        <f t="shared" si="22"/>
        <v>#N/A</v>
      </c>
      <c r="E359" s="205"/>
      <c r="F359" s="151"/>
      <c r="G359" s="152"/>
      <c r="H359" s="152" t="str">
        <f t="shared" si="23"/>
        <v/>
      </c>
      <c r="I359" s="86"/>
      <c r="J359" s="86"/>
      <c r="K359" s="86" t="str">
        <f t="shared" si="13"/>
        <v/>
      </c>
      <c r="L359" s="86" t="str">
        <f t="shared" si="14"/>
        <v/>
      </c>
      <c r="M359" s="86" t="str">
        <f t="shared" si="15"/>
        <v/>
      </c>
      <c r="N359" s="86" t="str">
        <f t="shared" si="16"/>
        <v/>
      </c>
      <c r="O359" s="86" t="str">
        <f t="shared" si="17"/>
        <v/>
      </c>
      <c r="P359" s="86" t="str">
        <f t="shared" si="18"/>
        <v/>
      </c>
      <c r="Q359" s="206"/>
      <c r="R359" s="155"/>
      <c r="S359" s="156"/>
      <c r="T359" s="157"/>
      <c r="U359" s="157"/>
      <c r="V359" s="156"/>
      <c r="W359" s="156"/>
      <c r="X359" s="157"/>
      <c r="Y359" s="157"/>
      <c r="Z359" s="157"/>
      <c r="AA359" s="157"/>
      <c r="AB359" s="157"/>
      <c r="AC359" s="157"/>
      <c r="AD359" s="157"/>
      <c r="AE359" s="157"/>
      <c r="AF359" s="157"/>
    </row>
    <row r="360" spans="1:32" ht="13.5" thickBot="1" x14ac:dyDescent="0.25">
      <c r="A360" s="139" t="str">
        <f t="shared" si="19"/>
        <v/>
      </c>
      <c r="B360" s="139" t="str">
        <f t="shared" si="20"/>
        <v/>
      </c>
      <c r="C360" s="204" t="str">
        <f t="shared" si="21"/>
        <v/>
      </c>
      <c r="D360" s="205" t="e">
        <f t="shared" si="22"/>
        <v>#N/A</v>
      </c>
      <c r="E360" s="205"/>
      <c r="F360" s="151"/>
      <c r="G360" s="152"/>
      <c r="H360" s="152" t="str">
        <f t="shared" si="23"/>
        <v/>
      </c>
      <c r="I360" s="86"/>
      <c r="J360" s="86"/>
      <c r="K360" s="86" t="str">
        <f t="shared" si="13"/>
        <v/>
      </c>
      <c r="L360" s="86" t="str">
        <f t="shared" si="14"/>
        <v/>
      </c>
      <c r="M360" s="86" t="str">
        <f t="shared" si="15"/>
        <v/>
      </c>
      <c r="N360" s="86" t="str">
        <f t="shared" si="16"/>
        <v/>
      </c>
      <c r="O360" s="86" t="str">
        <f t="shared" si="17"/>
        <v/>
      </c>
      <c r="P360" s="86" t="str">
        <f t="shared" si="18"/>
        <v/>
      </c>
      <c r="Q360" s="206"/>
      <c r="R360" s="155"/>
      <c r="S360" s="156"/>
      <c r="T360" s="157"/>
      <c r="U360" s="157"/>
      <c r="V360" s="156"/>
      <c r="W360" s="156"/>
      <c r="X360" s="157"/>
      <c r="Y360" s="157"/>
      <c r="Z360" s="157"/>
      <c r="AA360" s="157"/>
      <c r="AB360" s="157"/>
      <c r="AC360" s="157"/>
      <c r="AD360" s="157"/>
      <c r="AE360" s="157"/>
      <c r="AF360" s="157"/>
    </row>
    <row r="361" spans="1:32" ht="13.5" thickBot="1" x14ac:dyDescent="0.25">
      <c r="A361" s="139" t="str">
        <f t="shared" si="19"/>
        <v/>
      </c>
      <c r="B361" s="139" t="str">
        <f t="shared" si="20"/>
        <v/>
      </c>
      <c r="C361" s="204" t="str">
        <f t="shared" si="21"/>
        <v/>
      </c>
      <c r="D361" s="205" t="e">
        <f t="shared" si="22"/>
        <v>#N/A</v>
      </c>
      <c r="E361" s="205"/>
      <c r="F361" s="151"/>
      <c r="G361" s="152"/>
      <c r="H361" s="152" t="str">
        <f t="shared" si="23"/>
        <v/>
      </c>
      <c r="I361" s="86"/>
      <c r="J361" s="86"/>
      <c r="K361" s="86" t="str">
        <f t="shared" si="13"/>
        <v/>
      </c>
      <c r="L361" s="86" t="str">
        <f t="shared" si="14"/>
        <v/>
      </c>
      <c r="M361" s="86" t="str">
        <f t="shared" si="15"/>
        <v/>
      </c>
      <c r="N361" s="86" t="str">
        <f t="shared" si="16"/>
        <v/>
      </c>
      <c r="O361" s="86" t="str">
        <f t="shared" si="17"/>
        <v/>
      </c>
      <c r="P361" s="86" t="str">
        <f t="shared" si="18"/>
        <v/>
      </c>
      <c r="Q361" s="206"/>
      <c r="R361" s="155"/>
      <c r="S361" s="156"/>
      <c r="T361" s="157"/>
      <c r="U361" s="157"/>
      <c r="V361" s="156"/>
      <c r="W361" s="156"/>
      <c r="X361" s="157"/>
      <c r="Y361" s="157"/>
      <c r="Z361" s="157"/>
      <c r="AA361" s="157"/>
      <c r="AB361" s="157"/>
      <c r="AC361" s="157"/>
      <c r="AD361" s="157"/>
      <c r="AE361" s="157"/>
      <c r="AF361" s="157"/>
    </row>
    <row r="362" spans="1:32" ht="13.5" thickBot="1" x14ac:dyDescent="0.25">
      <c r="A362" s="139" t="str">
        <f t="shared" si="19"/>
        <v/>
      </c>
      <c r="B362" s="139" t="str">
        <f t="shared" si="20"/>
        <v/>
      </c>
      <c r="C362" s="204" t="str">
        <f t="shared" si="21"/>
        <v/>
      </c>
      <c r="D362" s="205" t="e">
        <f t="shared" si="22"/>
        <v>#N/A</v>
      </c>
      <c r="E362" s="205"/>
      <c r="F362" s="151"/>
      <c r="G362" s="152"/>
      <c r="H362" s="152" t="str">
        <f t="shared" si="23"/>
        <v/>
      </c>
      <c r="I362" s="86"/>
      <c r="J362" s="86"/>
      <c r="K362" s="86" t="str">
        <f t="shared" si="13"/>
        <v/>
      </c>
      <c r="L362" s="86" t="str">
        <f t="shared" si="14"/>
        <v/>
      </c>
      <c r="M362" s="86" t="str">
        <f t="shared" si="15"/>
        <v/>
      </c>
      <c r="N362" s="86" t="str">
        <f t="shared" si="16"/>
        <v/>
      </c>
      <c r="O362" s="86" t="str">
        <f t="shared" si="17"/>
        <v/>
      </c>
      <c r="P362" s="86" t="str">
        <f t="shared" si="18"/>
        <v/>
      </c>
      <c r="Q362" s="206"/>
      <c r="R362" s="155"/>
      <c r="S362" s="156"/>
      <c r="T362" s="157"/>
      <c r="U362" s="157"/>
      <c r="V362" s="156"/>
      <c r="W362" s="156"/>
      <c r="X362" s="157"/>
      <c r="Y362" s="157"/>
      <c r="Z362" s="157"/>
      <c r="AA362" s="157"/>
      <c r="AB362" s="157"/>
      <c r="AC362" s="157"/>
      <c r="AD362" s="157"/>
      <c r="AE362" s="157"/>
      <c r="AF362" s="157"/>
    </row>
    <row r="363" spans="1:32" ht="13.5" thickBot="1" x14ac:dyDescent="0.25">
      <c r="A363" s="139" t="str">
        <f t="shared" si="19"/>
        <v/>
      </c>
      <c r="B363" s="139" t="str">
        <f t="shared" si="20"/>
        <v/>
      </c>
      <c r="C363" s="204" t="str">
        <f t="shared" si="21"/>
        <v/>
      </c>
      <c r="D363" s="205" t="e">
        <f t="shared" si="22"/>
        <v>#N/A</v>
      </c>
      <c r="E363" s="205"/>
      <c r="F363" s="151"/>
      <c r="G363" s="152"/>
      <c r="H363" s="152" t="str">
        <f t="shared" si="23"/>
        <v/>
      </c>
      <c r="I363" s="86"/>
      <c r="J363" s="86"/>
      <c r="K363" s="86" t="str">
        <f t="shared" si="13"/>
        <v/>
      </c>
      <c r="L363" s="86" t="str">
        <f t="shared" si="14"/>
        <v/>
      </c>
      <c r="M363" s="86" t="str">
        <f t="shared" si="15"/>
        <v/>
      </c>
      <c r="N363" s="86" t="str">
        <f t="shared" si="16"/>
        <v/>
      </c>
      <c r="O363" s="86" t="str">
        <f t="shared" si="17"/>
        <v/>
      </c>
      <c r="P363" s="86" t="str">
        <f t="shared" si="18"/>
        <v/>
      </c>
      <c r="Q363" s="206"/>
      <c r="R363" s="155"/>
      <c r="S363" s="156"/>
      <c r="T363" s="157"/>
      <c r="U363" s="157"/>
      <c r="V363" s="156"/>
      <c r="W363" s="156"/>
      <c r="X363" s="157"/>
      <c r="Y363" s="157"/>
      <c r="Z363" s="157"/>
      <c r="AA363" s="157"/>
      <c r="AB363" s="157"/>
      <c r="AC363" s="157"/>
      <c r="AD363" s="157"/>
      <c r="AE363" s="157"/>
      <c r="AF363" s="157"/>
    </row>
    <row r="364" spans="1:32" ht="13.5" thickBot="1" x14ac:dyDescent="0.25">
      <c r="A364" s="139" t="str">
        <f t="shared" si="19"/>
        <v/>
      </c>
      <c r="B364" s="139" t="str">
        <f t="shared" si="20"/>
        <v/>
      </c>
      <c r="C364" s="204" t="str">
        <f t="shared" si="21"/>
        <v/>
      </c>
      <c r="D364" s="205" t="e">
        <f t="shared" si="22"/>
        <v>#N/A</v>
      </c>
      <c r="E364" s="205"/>
      <c r="F364" s="151"/>
      <c r="G364" s="152"/>
      <c r="H364" s="152" t="str">
        <f t="shared" si="23"/>
        <v/>
      </c>
      <c r="I364" s="86"/>
      <c r="J364" s="86"/>
      <c r="K364" s="86" t="str">
        <f t="shared" si="13"/>
        <v/>
      </c>
      <c r="L364" s="86" t="str">
        <f t="shared" si="14"/>
        <v/>
      </c>
      <c r="M364" s="86" t="str">
        <f t="shared" si="15"/>
        <v/>
      </c>
      <c r="N364" s="86" t="str">
        <f t="shared" si="16"/>
        <v/>
      </c>
      <c r="O364" s="86" t="str">
        <f t="shared" si="17"/>
        <v/>
      </c>
      <c r="P364" s="86" t="str">
        <f t="shared" si="18"/>
        <v/>
      </c>
      <c r="Q364" s="206"/>
      <c r="R364" s="155"/>
      <c r="S364" s="156"/>
      <c r="T364" s="157"/>
      <c r="U364" s="157"/>
      <c r="V364" s="156"/>
      <c r="W364" s="156"/>
      <c r="X364" s="157"/>
      <c r="Y364" s="157"/>
      <c r="Z364" s="157"/>
      <c r="AA364" s="157"/>
      <c r="AB364" s="157"/>
      <c r="AC364" s="157"/>
      <c r="AD364" s="157"/>
      <c r="AE364" s="157"/>
      <c r="AF364" s="157"/>
    </row>
    <row r="365" spans="1:32" ht="13.5" thickBot="1" x14ac:dyDescent="0.25">
      <c r="A365" s="139" t="str">
        <f t="shared" si="19"/>
        <v/>
      </c>
      <c r="B365" s="139" t="str">
        <f t="shared" si="20"/>
        <v/>
      </c>
      <c r="C365" s="204" t="str">
        <f t="shared" si="21"/>
        <v/>
      </c>
      <c r="D365" s="205" t="e">
        <f t="shared" si="22"/>
        <v>#N/A</v>
      </c>
      <c r="E365" s="205"/>
      <c r="F365" s="151"/>
      <c r="G365" s="152"/>
      <c r="H365" s="152" t="str">
        <f t="shared" si="23"/>
        <v/>
      </c>
      <c r="I365" s="86"/>
      <c r="J365" s="86"/>
      <c r="K365" s="86" t="str">
        <f t="shared" si="13"/>
        <v/>
      </c>
      <c r="L365" s="86" t="str">
        <f t="shared" si="14"/>
        <v/>
      </c>
      <c r="M365" s="86" t="str">
        <f t="shared" si="15"/>
        <v/>
      </c>
      <c r="N365" s="86" t="str">
        <f t="shared" si="16"/>
        <v/>
      </c>
      <c r="O365" s="86" t="str">
        <f t="shared" si="17"/>
        <v/>
      </c>
      <c r="P365" s="86" t="str">
        <f t="shared" si="18"/>
        <v/>
      </c>
      <c r="Q365" s="206"/>
      <c r="R365" s="155"/>
      <c r="S365" s="156"/>
      <c r="T365" s="157"/>
      <c r="U365" s="157"/>
      <c r="V365" s="156"/>
      <c r="W365" s="156"/>
      <c r="X365" s="157"/>
      <c r="Y365" s="157"/>
      <c r="Z365" s="157"/>
      <c r="AA365" s="157"/>
      <c r="AB365" s="157"/>
      <c r="AC365" s="157"/>
      <c r="AD365" s="157"/>
      <c r="AE365" s="157"/>
      <c r="AF365" s="157"/>
    </row>
    <row r="366" spans="1:32" ht="13.5" thickBot="1" x14ac:dyDescent="0.25">
      <c r="A366" s="139" t="str">
        <f t="shared" si="19"/>
        <v/>
      </c>
      <c r="B366" s="139" t="str">
        <f t="shared" si="20"/>
        <v/>
      </c>
      <c r="C366" s="204" t="str">
        <f t="shared" si="21"/>
        <v/>
      </c>
      <c r="D366" s="205" t="e">
        <f t="shared" si="22"/>
        <v>#N/A</v>
      </c>
      <c r="E366" s="205"/>
      <c r="F366" s="151"/>
      <c r="G366" s="152"/>
      <c r="H366" s="152" t="str">
        <f t="shared" si="23"/>
        <v/>
      </c>
      <c r="I366" s="86"/>
      <c r="J366" s="86"/>
      <c r="K366" s="86" t="str">
        <f t="shared" si="13"/>
        <v/>
      </c>
      <c r="L366" s="86" t="str">
        <f t="shared" si="14"/>
        <v/>
      </c>
      <c r="M366" s="86" t="str">
        <f t="shared" si="15"/>
        <v/>
      </c>
      <c r="N366" s="86" t="str">
        <f t="shared" si="16"/>
        <v/>
      </c>
      <c r="O366" s="86" t="str">
        <f t="shared" si="17"/>
        <v/>
      </c>
      <c r="P366" s="86" t="str">
        <f t="shared" si="18"/>
        <v/>
      </c>
      <c r="Q366" s="206"/>
      <c r="R366" s="155"/>
      <c r="S366" s="156"/>
      <c r="T366" s="157"/>
      <c r="U366" s="157"/>
      <c r="V366" s="156"/>
      <c r="W366" s="156"/>
      <c r="X366" s="157"/>
      <c r="Y366" s="157"/>
      <c r="Z366" s="157"/>
      <c r="AA366" s="157"/>
      <c r="AB366" s="157"/>
      <c r="AC366" s="157"/>
      <c r="AD366" s="157"/>
      <c r="AE366" s="157"/>
      <c r="AF366" s="157"/>
    </row>
    <row r="367" spans="1:32" ht="13.5" thickBot="1" x14ac:dyDescent="0.25">
      <c r="A367" s="139" t="str">
        <f t="shared" si="19"/>
        <v/>
      </c>
      <c r="B367" s="139" t="str">
        <f t="shared" si="20"/>
        <v/>
      </c>
      <c r="C367" s="204" t="str">
        <f t="shared" si="21"/>
        <v/>
      </c>
      <c r="D367" s="205" t="e">
        <f t="shared" si="22"/>
        <v>#N/A</v>
      </c>
      <c r="E367" s="205"/>
      <c r="F367" s="151"/>
      <c r="G367" s="152"/>
      <c r="H367" s="152" t="str">
        <f t="shared" si="23"/>
        <v/>
      </c>
      <c r="I367" s="86"/>
      <c r="J367" s="86"/>
      <c r="K367" s="86" t="str">
        <f t="shared" si="13"/>
        <v/>
      </c>
      <c r="L367" s="86" t="str">
        <f t="shared" si="14"/>
        <v/>
      </c>
      <c r="M367" s="86" t="str">
        <f t="shared" si="15"/>
        <v/>
      </c>
      <c r="N367" s="86" t="str">
        <f t="shared" si="16"/>
        <v/>
      </c>
      <c r="O367" s="86" t="str">
        <f t="shared" si="17"/>
        <v/>
      </c>
      <c r="P367" s="86" t="str">
        <f t="shared" si="18"/>
        <v/>
      </c>
      <c r="Q367" s="206"/>
      <c r="R367" s="155"/>
      <c r="S367" s="156"/>
      <c r="T367" s="157"/>
      <c r="U367" s="157"/>
      <c r="V367" s="156"/>
      <c r="W367" s="156"/>
      <c r="X367" s="157"/>
      <c r="Y367" s="157"/>
      <c r="Z367" s="157"/>
      <c r="AA367" s="157"/>
      <c r="AB367" s="157"/>
      <c r="AC367" s="157"/>
      <c r="AD367" s="157"/>
      <c r="AE367" s="157"/>
      <c r="AF367" s="157"/>
    </row>
    <row r="368" spans="1:32" ht="13.5" thickBot="1" x14ac:dyDescent="0.25">
      <c r="A368" s="139" t="str">
        <f t="shared" si="19"/>
        <v/>
      </c>
      <c r="B368" s="139" t="str">
        <f t="shared" si="20"/>
        <v/>
      </c>
      <c r="C368" s="204" t="str">
        <f t="shared" si="21"/>
        <v/>
      </c>
      <c r="D368" s="205" t="e">
        <f t="shared" si="22"/>
        <v>#N/A</v>
      </c>
      <c r="E368" s="205"/>
      <c r="F368" s="151"/>
      <c r="G368" s="152"/>
      <c r="H368" s="152" t="str">
        <f t="shared" si="23"/>
        <v/>
      </c>
      <c r="I368" s="86"/>
      <c r="J368" s="86"/>
      <c r="K368" s="86" t="str">
        <f t="shared" si="13"/>
        <v/>
      </c>
      <c r="L368" s="86" t="str">
        <f t="shared" si="14"/>
        <v/>
      </c>
      <c r="M368" s="86" t="str">
        <f t="shared" si="15"/>
        <v/>
      </c>
      <c r="N368" s="86" t="str">
        <f t="shared" si="16"/>
        <v/>
      </c>
      <c r="O368" s="86" t="str">
        <f t="shared" si="17"/>
        <v/>
      </c>
      <c r="P368" s="86" t="str">
        <f t="shared" si="18"/>
        <v/>
      </c>
      <c r="Q368" s="206"/>
      <c r="R368" s="155"/>
      <c r="S368" s="156"/>
      <c r="T368" s="157"/>
      <c r="U368" s="157"/>
      <c r="V368" s="157"/>
      <c r="W368" s="157"/>
      <c r="X368" s="157"/>
      <c r="Y368" s="157"/>
      <c r="Z368" s="157"/>
      <c r="AA368" s="157"/>
      <c r="AB368" s="157"/>
      <c r="AC368" s="157"/>
      <c r="AD368" s="157"/>
      <c r="AE368" s="157"/>
      <c r="AF368" s="157"/>
    </row>
    <row r="369" spans="1:32" ht="13.5" thickBot="1" x14ac:dyDescent="0.25">
      <c r="A369" s="139" t="str">
        <f t="shared" si="19"/>
        <v/>
      </c>
      <c r="B369" s="139" t="str">
        <f t="shared" si="20"/>
        <v/>
      </c>
      <c r="C369" s="204" t="str">
        <f t="shared" si="21"/>
        <v/>
      </c>
      <c r="D369" s="205" t="e">
        <f t="shared" si="22"/>
        <v>#N/A</v>
      </c>
      <c r="E369" s="205"/>
      <c r="F369" s="151"/>
      <c r="G369" s="152"/>
      <c r="H369" s="152" t="str">
        <f t="shared" si="23"/>
        <v/>
      </c>
      <c r="I369" s="86"/>
      <c r="J369" s="86"/>
      <c r="K369" s="86" t="str">
        <f t="shared" si="13"/>
        <v/>
      </c>
      <c r="L369" s="86" t="str">
        <f t="shared" si="14"/>
        <v/>
      </c>
      <c r="M369" s="86" t="str">
        <f t="shared" si="15"/>
        <v/>
      </c>
      <c r="N369" s="86" t="str">
        <f t="shared" si="16"/>
        <v/>
      </c>
      <c r="O369" s="86" t="str">
        <f t="shared" si="17"/>
        <v/>
      </c>
      <c r="P369" s="86" t="str">
        <f t="shared" si="18"/>
        <v/>
      </c>
      <c r="Q369" s="206"/>
      <c r="R369" s="155"/>
      <c r="S369" s="156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</row>
    <row r="370" spans="1:32" ht="13.5" thickBot="1" x14ac:dyDescent="0.25">
      <c r="A370" s="139" t="str">
        <f t="shared" si="19"/>
        <v/>
      </c>
      <c r="B370" s="139" t="str">
        <f t="shared" si="20"/>
        <v/>
      </c>
      <c r="C370" s="204" t="str">
        <f t="shared" si="21"/>
        <v/>
      </c>
      <c r="D370" s="205" t="e">
        <f t="shared" si="22"/>
        <v>#N/A</v>
      </c>
      <c r="E370" s="205"/>
      <c r="F370" s="151"/>
      <c r="G370" s="152"/>
      <c r="H370" s="152" t="str">
        <f t="shared" si="23"/>
        <v/>
      </c>
      <c r="I370" s="86"/>
      <c r="J370" s="86"/>
      <c r="K370" s="86" t="str">
        <f t="shared" si="13"/>
        <v/>
      </c>
      <c r="L370" s="86" t="str">
        <f t="shared" si="14"/>
        <v/>
      </c>
      <c r="M370" s="86" t="str">
        <f t="shared" si="15"/>
        <v/>
      </c>
      <c r="N370" s="86" t="str">
        <f t="shared" si="16"/>
        <v/>
      </c>
      <c r="O370" s="86" t="str">
        <f t="shared" si="17"/>
        <v/>
      </c>
      <c r="P370" s="86" t="str">
        <f t="shared" si="18"/>
        <v/>
      </c>
      <c r="Q370" s="206"/>
      <c r="R370" s="155"/>
      <c r="S370" s="156"/>
      <c r="T370" s="157"/>
      <c r="U370" s="157"/>
      <c r="V370" s="157"/>
      <c r="W370" s="157"/>
      <c r="X370" s="157"/>
      <c r="Y370" s="157"/>
      <c r="Z370" s="157"/>
      <c r="AA370" s="157"/>
      <c r="AB370" s="157"/>
      <c r="AC370" s="157"/>
      <c r="AD370" s="157"/>
      <c r="AE370" s="157"/>
      <c r="AF370" s="157"/>
    </row>
    <row r="371" spans="1:32" ht="13.5" thickBot="1" x14ac:dyDescent="0.25">
      <c r="A371" s="139" t="str">
        <f t="shared" si="19"/>
        <v/>
      </c>
      <c r="B371" s="139" t="str">
        <f t="shared" si="20"/>
        <v/>
      </c>
      <c r="C371" s="204" t="str">
        <f t="shared" si="21"/>
        <v/>
      </c>
      <c r="D371" s="205" t="e">
        <f t="shared" si="22"/>
        <v>#N/A</v>
      </c>
      <c r="E371" s="205"/>
      <c r="F371" s="151"/>
      <c r="G371" s="152"/>
      <c r="H371" s="152" t="str">
        <f t="shared" si="23"/>
        <v/>
      </c>
      <c r="I371" s="86"/>
      <c r="J371" s="86"/>
      <c r="K371" s="86" t="str">
        <f t="shared" si="13"/>
        <v/>
      </c>
      <c r="L371" s="86" t="str">
        <f t="shared" si="14"/>
        <v/>
      </c>
      <c r="M371" s="86" t="str">
        <f t="shared" si="15"/>
        <v/>
      </c>
      <c r="N371" s="86" t="str">
        <f t="shared" si="16"/>
        <v/>
      </c>
      <c r="O371" s="86" t="str">
        <f t="shared" si="17"/>
        <v/>
      </c>
      <c r="P371" s="86" t="str">
        <f t="shared" si="18"/>
        <v/>
      </c>
      <c r="Q371" s="206"/>
      <c r="R371" s="155"/>
      <c r="S371" s="156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</row>
    <row r="372" spans="1:32" ht="13.5" thickBot="1" x14ac:dyDescent="0.25">
      <c r="A372" s="139" t="str">
        <f t="shared" si="19"/>
        <v/>
      </c>
      <c r="B372" s="139" t="str">
        <f t="shared" si="20"/>
        <v/>
      </c>
      <c r="C372" s="204" t="str">
        <f t="shared" si="21"/>
        <v/>
      </c>
      <c r="D372" s="205" t="e">
        <f t="shared" si="22"/>
        <v>#N/A</v>
      </c>
      <c r="E372" s="205"/>
      <c r="F372" s="151"/>
      <c r="G372" s="152"/>
      <c r="H372" s="152" t="str">
        <f t="shared" si="23"/>
        <v/>
      </c>
      <c r="I372" s="86"/>
      <c r="J372" s="86"/>
      <c r="K372" s="86" t="str">
        <f t="shared" si="13"/>
        <v/>
      </c>
      <c r="L372" s="86" t="str">
        <f t="shared" si="14"/>
        <v/>
      </c>
      <c r="M372" s="86" t="str">
        <f t="shared" si="15"/>
        <v/>
      </c>
      <c r="N372" s="86" t="str">
        <f t="shared" si="16"/>
        <v/>
      </c>
      <c r="O372" s="86" t="str">
        <f t="shared" si="17"/>
        <v/>
      </c>
      <c r="P372" s="86" t="str">
        <f t="shared" si="18"/>
        <v/>
      </c>
      <c r="Q372" s="206"/>
      <c r="R372" s="155"/>
      <c r="S372" s="156"/>
      <c r="T372" s="157"/>
      <c r="U372" s="157"/>
      <c r="V372" s="157"/>
      <c r="W372" s="157"/>
      <c r="X372" s="157"/>
      <c r="Y372" s="157"/>
      <c r="Z372" s="157"/>
      <c r="AA372" s="157"/>
      <c r="AB372" s="157"/>
      <c r="AC372" s="157"/>
      <c r="AD372" s="157"/>
      <c r="AE372" s="157"/>
      <c r="AF372" s="157"/>
    </row>
    <row r="373" spans="1:32" ht="13.5" thickBot="1" x14ac:dyDescent="0.25">
      <c r="A373" s="139" t="str">
        <f t="shared" si="19"/>
        <v/>
      </c>
      <c r="B373" s="139" t="str">
        <f t="shared" si="20"/>
        <v/>
      </c>
      <c r="C373" s="204" t="str">
        <f t="shared" si="21"/>
        <v/>
      </c>
      <c r="D373" s="205" t="e">
        <f t="shared" si="22"/>
        <v>#N/A</v>
      </c>
      <c r="E373" s="205"/>
      <c r="F373" s="151"/>
      <c r="G373" s="152"/>
      <c r="H373" s="152" t="str">
        <f t="shared" si="23"/>
        <v/>
      </c>
      <c r="I373" s="86"/>
      <c r="J373" s="86"/>
      <c r="K373" s="86" t="str">
        <f t="shared" si="13"/>
        <v/>
      </c>
      <c r="L373" s="86" t="str">
        <f t="shared" si="14"/>
        <v/>
      </c>
      <c r="M373" s="86" t="str">
        <f t="shared" si="15"/>
        <v/>
      </c>
      <c r="N373" s="86" t="str">
        <f t="shared" si="16"/>
        <v/>
      </c>
      <c r="O373" s="86" t="str">
        <f t="shared" si="17"/>
        <v/>
      </c>
      <c r="P373" s="86" t="str">
        <f t="shared" si="18"/>
        <v/>
      </c>
      <c r="Q373" s="206"/>
      <c r="R373" s="155"/>
      <c r="S373" s="156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</row>
    <row r="374" spans="1:32" ht="13.5" thickBot="1" x14ac:dyDescent="0.25">
      <c r="A374" s="139" t="str">
        <f t="shared" si="19"/>
        <v/>
      </c>
      <c r="B374" s="139" t="str">
        <f t="shared" si="20"/>
        <v/>
      </c>
      <c r="C374" s="204" t="str">
        <f t="shared" si="21"/>
        <v/>
      </c>
      <c r="D374" s="205" t="e">
        <f t="shared" si="22"/>
        <v>#N/A</v>
      </c>
      <c r="E374" s="205"/>
      <c r="F374" s="151"/>
      <c r="G374" s="152"/>
      <c r="H374" s="152" t="str">
        <f t="shared" si="23"/>
        <v/>
      </c>
      <c r="I374" s="86"/>
      <c r="J374" s="86"/>
      <c r="K374" s="86" t="str">
        <f t="shared" si="13"/>
        <v/>
      </c>
      <c r="L374" s="86" t="str">
        <f t="shared" si="14"/>
        <v/>
      </c>
      <c r="M374" s="86" t="str">
        <f t="shared" si="15"/>
        <v/>
      </c>
      <c r="N374" s="86" t="str">
        <f t="shared" si="16"/>
        <v/>
      </c>
      <c r="O374" s="86" t="str">
        <f t="shared" si="17"/>
        <v/>
      </c>
      <c r="P374" s="86" t="str">
        <f t="shared" si="18"/>
        <v/>
      </c>
      <c r="Q374" s="206"/>
      <c r="R374" s="155"/>
      <c r="S374" s="156"/>
      <c r="T374" s="157"/>
      <c r="U374" s="157"/>
      <c r="V374" s="157"/>
      <c r="W374" s="157"/>
      <c r="X374" s="157"/>
      <c r="Y374" s="157"/>
      <c r="Z374" s="157"/>
      <c r="AA374" s="157"/>
      <c r="AB374" s="157"/>
      <c r="AC374" s="157"/>
      <c r="AD374" s="157"/>
      <c r="AE374" s="157"/>
      <c r="AF374" s="157"/>
    </row>
    <row r="375" spans="1:32" ht="13.5" thickBot="1" x14ac:dyDescent="0.25">
      <c r="A375" s="139" t="str">
        <f t="shared" si="19"/>
        <v/>
      </c>
      <c r="B375" s="139" t="str">
        <f t="shared" si="20"/>
        <v/>
      </c>
      <c r="C375" s="204" t="str">
        <f t="shared" si="21"/>
        <v/>
      </c>
      <c r="D375" s="205" t="e">
        <f t="shared" si="22"/>
        <v>#N/A</v>
      </c>
      <c r="E375" s="205"/>
      <c r="F375" s="151"/>
      <c r="G375" s="152"/>
      <c r="H375" s="152" t="str">
        <f t="shared" si="23"/>
        <v/>
      </c>
      <c r="I375" s="86"/>
      <c r="J375" s="86"/>
      <c r="K375" s="86" t="str">
        <f t="shared" si="13"/>
        <v/>
      </c>
      <c r="L375" s="86" t="str">
        <f t="shared" si="14"/>
        <v/>
      </c>
      <c r="M375" s="86" t="str">
        <f t="shared" si="15"/>
        <v/>
      </c>
      <c r="N375" s="86" t="str">
        <f t="shared" si="16"/>
        <v/>
      </c>
      <c r="O375" s="86" t="str">
        <f t="shared" si="17"/>
        <v/>
      </c>
      <c r="P375" s="86" t="str">
        <f t="shared" si="18"/>
        <v/>
      </c>
      <c r="Q375" s="206"/>
      <c r="R375" s="155"/>
      <c r="S375" s="156"/>
      <c r="T375" s="157"/>
      <c r="U375" s="157"/>
      <c r="V375" s="157"/>
      <c r="W375" s="157"/>
      <c r="X375" s="157"/>
      <c r="Y375" s="157"/>
      <c r="Z375" s="157"/>
      <c r="AA375" s="157"/>
      <c r="AB375" s="157"/>
      <c r="AC375" s="157"/>
      <c r="AD375" s="157"/>
      <c r="AE375" s="157"/>
      <c r="AF375" s="157"/>
    </row>
    <row r="376" spans="1:32" ht="13.5" thickBot="1" x14ac:dyDescent="0.25">
      <c r="A376" s="139" t="str">
        <f t="shared" si="19"/>
        <v/>
      </c>
      <c r="B376" s="139" t="str">
        <f t="shared" si="20"/>
        <v/>
      </c>
      <c r="C376" s="204" t="str">
        <f t="shared" si="21"/>
        <v/>
      </c>
      <c r="D376" s="205" t="e">
        <f t="shared" si="22"/>
        <v>#N/A</v>
      </c>
      <c r="E376" s="205"/>
      <c r="F376" s="151"/>
      <c r="G376" s="152"/>
      <c r="H376" s="152" t="str">
        <f t="shared" si="23"/>
        <v/>
      </c>
      <c r="I376" s="86"/>
      <c r="J376" s="86"/>
      <c r="K376" s="86" t="str">
        <f t="shared" si="13"/>
        <v/>
      </c>
      <c r="L376" s="86" t="str">
        <f t="shared" si="14"/>
        <v/>
      </c>
      <c r="M376" s="86" t="str">
        <f t="shared" si="15"/>
        <v/>
      </c>
      <c r="N376" s="86" t="str">
        <f t="shared" si="16"/>
        <v/>
      </c>
      <c r="O376" s="86" t="str">
        <f t="shared" si="17"/>
        <v/>
      </c>
      <c r="P376" s="86" t="str">
        <f t="shared" si="18"/>
        <v/>
      </c>
      <c r="Q376" s="206"/>
      <c r="R376" s="155"/>
      <c r="S376" s="156"/>
      <c r="T376" s="157"/>
      <c r="U376" s="157"/>
      <c r="V376" s="157"/>
      <c r="W376" s="157"/>
      <c r="X376" s="157"/>
      <c r="Y376" s="157"/>
      <c r="Z376" s="157"/>
      <c r="AA376" s="157"/>
      <c r="AB376" s="157"/>
      <c r="AC376" s="157"/>
      <c r="AD376" s="157"/>
      <c r="AE376" s="157"/>
      <c r="AF376" s="157"/>
    </row>
    <row r="377" spans="1:32" ht="13.5" thickBot="1" x14ac:dyDescent="0.25">
      <c r="A377" s="139" t="str">
        <f t="shared" si="19"/>
        <v/>
      </c>
      <c r="B377" s="139" t="str">
        <f t="shared" si="20"/>
        <v/>
      </c>
      <c r="C377" s="204" t="str">
        <f t="shared" si="21"/>
        <v/>
      </c>
      <c r="D377" s="205" t="e">
        <f t="shared" si="22"/>
        <v>#N/A</v>
      </c>
      <c r="E377" s="205"/>
      <c r="F377" s="151"/>
      <c r="G377" s="152"/>
      <c r="H377" s="152" t="str">
        <f t="shared" si="23"/>
        <v/>
      </c>
      <c r="I377" s="86"/>
      <c r="J377" s="86"/>
      <c r="K377" s="86" t="str">
        <f t="shared" si="13"/>
        <v/>
      </c>
      <c r="L377" s="86" t="str">
        <f t="shared" si="14"/>
        <v/>
      </c>
      <c r="M377" s="86" t="str">
        <f t="shared" si="15"/>
        <v/>
      </c>
      <c r="N377" s="86" t="str">
        <f t="shared" si="16"/>
        <v/>
      </c>
      <c r="O377" s="86" t="str">
        <f t="shared" si="17"/>
        <v/>
      </c>
      <c r="P377" s="86" t="str">
        <f t="shared" si="18"/>
        <v/>
      </c>
      <c r="Q377" s="206"/>
      <c r="R377" s="155"/>
      <c r="S377" s="156"/>
      <c r="T377" s="157"/>
      <c r="U377" s="157"/>
      <c r="V377" s="157"/>
      <c r="W377" s="157"/>
      <c r="X377" s="157"/>
      <c r="Y377" s="157"/>
      <c r="Z377" s="157"/>
      <c r="AA377" s="157"/>
      <c r="AB377" s="157"/>
      <c r="AC377" s="157"/>
      <c r="AD377" s="157"/>
      <c r="AE377" s="157"/>
      <c r="AF377" s="157"/>
    </row>
    <row r="378" spans="1:32" ht="13.5" thickBot="1" x14ac:dyDescent="0.25">
      <c r="A378" s="139" t="str">
        <f t="shared" si="19"/>
        <v/>
      </c>
      <c r="B378" s="139" t="str">
        <f t="shared" si="20"/>
        <v/>
      </c>
      <c r="C378" s="204" t="str">
        <f t="shared" si="21"/>
        <v/>
      </c>
      <c r="D378" s="205" t="e">
        <f t="shared" si="22"/>
        <v>#N/A</v>
      </c>
      <c r="E378" s="205"/>
      <c r="F378" s="151"/>
      <c r="G378" s="152"/>
      <c r="H378" s="152" t="str">
        <f t="shared" si="23"/>
        <v/>
      </c>
      <c r="I378" s="86"/>
      <c r="J378" s="86"/>
      <c r="K378" s="86" t="str">
        <f t="shared" si="13"/>
        <v/>
      </c>
      <c r="L378" s="86" t="str">
        <f t="shared" si="14"/>
        <v/>
      </c>
      <c r="M378" s="86" t="str">
        <f t="shared" si="15"/>
        <v/>
      </c>
      <c r="N378" s="86" t="str">
        <f t="shared" si="16"/>
        <v/>
      </c>
      <c r="O378" s="86" t="str">
        <f t="shared" si="17"/>
        <v/>
      </c>
      <c r="P378" s="86" t="str">
        <f t="shared" si="18"/>
        <v/>
      </c>
      <c r="Q378" s="206"/>
      <c r="R378" s="155"/>
      <c r="S378" s="156"/>
      <c r="T378" s="157"/>
      <c r="U378" s="157"/>
      <c r="V378" s="157"/>
      <c r="W378" s="157"/>
      <c r="X378" s="157"/>
      <c r="Y378" s="157"/>
      <c r="Z378" s="157"/>
      <c r="AA378" s="157"/>
      <c r="AB378" s="157"/>
      <c r="AC378" s="157"/>
      <c r="AD378" s="157"/>
      <c r="AE378" s="157"/>
      <c r="AF378" s="157"/>
    </row>
    <row r="379" spans="1:32" ht="13.5" thickBot="1" x14ac:dyDescent="0.25">
      <c r="A379" s="139" t="str">
        <f t="shared" si="19"/>
        <v/>
      </c>
      <c r="B379" s="139" t="str">
        <f t="shared" si="20"/>
        <v/>
      </c>
      <c r="C379" s="204" t="str">
        <f t="shared" si="21"/>
        <v/>
      </c>
      <c r="D379" s="205" t="e">
        <f t="shared" si="22"/>
        <v>#N/A</v>
      </c>
      <c r="E379" s="205"/>
      <c r="F379" s="151"/>
      <c r="G379" s="152"/>
      <c r="H379" s="152" t="str">
        <f t="shared" si="23"/>
        <v/>
      </c>
      <c r="I379" s="86"/>
      <c r="J379" s="86"/>
      <c r="K379" s="86" t="str">
        <f t="shared" ref="K379:K387" si="24">IF(OR(I379="",J379=""),"",VLOOKUP(A379,$F$2:$N$238,6,FALSE))</f>
        <v/>
      </c>
      <c r="L379" s="86" t="str">
        <f t="shared" ref="L379:L387" si="25">IF(C379="ELBOW","anna astemäärä",IF(C379="ELBOW90",90,IF(C379="ELBOW45",45,IF(C379="ELBOW30",30,""))))</f>
        <v/>
      </c>
      <c r="M379" s="86" t="str">
        <f t="shared" ref="M379:M387" si="26">IF(L379="","","1XD")</f>
        <v/>
      </c>
      <c r="N379" s="86" t="str">
        <f t="shared" ref="N379:N387" si="27">IF(OR(C379="T",C379="REDUCER",C379="EREDUCER",C379="TK",C379="#PUUTTUU!"),"anna putkikoko","")</f>
        <v/>
      </c>
      <c r="O379" s="86" t="str">
        <f t="shared" ref="O379:O387" si="28">IF(OR(C379="T",C379="REDUCER",C379="EREDUCER",C379="TK",C379="#PUUTTUU!"),"anna eristys","")</f>
        <v/>
      </c>
      <c r="P379" s="86" t="str">
        <f t="shared" ref="P379:P387" si="29">IF(OR(N379="",O379="",O379="anna eristys"),"",VLOOKUP(B379,$F$2:$N$238,6,FALSE))</f>
        <v/>
      </c>
      <c r="Q379" s="206"/>
      <c r="R379" s="155"/>
      <c r="S379" s="156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</row>
    <row r="380" spans="1:32" ht="13.5" thickBot="1" x14ac:dyDescent="0.25">
      <c r="A380" s="139" t="str">
        <f t="shared" ref="A380:A387" si="30">CONCATENATE(I380,J380)</f>
        <v/>
      </c>
      <c r="B380" s="139" t="str">
        <f t="shared" ref="B380:B387" si="31">IF(OR(N380="",N380="anna putkikoko"),"",CONCATENATE(N380,O380))</f>
        <v/>
      </c>
      <c r="C380" s="204" t="str">
        <f t="shared" ref="C380:C387" si="32">IF(F380="","",VLOOKUP(F380,$D$239:$E$248,2,FALSE))</f>
        <v/>
      </c>
      <c r="D380" s="205" t="e">
        <f t="shared" ref="D380:D387" si="33">VLOOKUP(G380,$G$241:$H$247,2,FALSE)</f>
        <v>#N/A</v>
      </c>
      <c r="E380" s="205"/>
      <c r="F380" s="151"/>
      <c r="G380" s="152"/>
      <c r="H380" s="152" t="str">
        <f t="shared" ref="H380:H387" si="34">IF(G380="","",IF(OR(G380="PVC",G380="Pural",G380="PVDF"),"anna väri","---"))</f>
        <v/>
      </c>
      <c r="I380" s="86"/>
      <c r="J380" s="86"/>
      <c r="K380" s="86" t="str">
        <f t="shared" si="24"/>
        <v/>
      </c>
      <c r="L380" s="86" t="str">
        <f t="shared" si="25"/>
        <v/>
      </c>
      <c r="M380" s="86" t="str">
        <f t="shared" si="26"/>
        <v/>
      </c>
      <c r="N380" s="86" t="str">
        <f t="shared" si="27"/>
        <v/>
      </c>
      <c r="O380" s="86" t="str">
        <f t="shared" si="28"/>
        <v/>
      </c>
      <c r="P380" s="86" t="str">
        <f t="shared" si="29"/>
        <v/>
      </c>
      <c r="Q380" s="206"/>
      <c r="R380" s="155"/>
      <c r="S380" s="156"/>
      <c r="T380" s="157"/>
      <c r="U380" s="157"/>
      <c r="V380" s="157"/>
      <c r="W380" s="157"/>
      <c r="X380" s="157"/>
      <c r="Y380" s="157"/>
      <c r="Z380" s="157"/>
      <c r="AA380" s="157"/>
      <c r="AB380" s="157"/>
      <c r="AC380" s="157"/>
      <c r="AD380" s="157"/>
      <c r="AE380" s="157"/>
      <c r="AF380" s="157"/>
    </row>
    <row r="381" spans="1:32" ht="13.5" thickBot="1" x14ac:dyDescent="0.25">
      <c r="A381" s="139" t="str">
        <f t="shared" si="30"/>
        <v/>
      </c>
      <c r="B381" s="139" t="str">
        <f t="shared" si="31"/>
        <v/>
      </c>
      <c r="C381" s="204" t="str">
        <f t="shared" si="32"/>
        <v/>
      </c>
      <c r="D381" s="205" t="e">
        <f t="shared" si="33"/>
        <v>#N/A</v>
      </c>
      <c r="E381" s="205"/>
      <c r="F381" s="151"/>
      <c r="G381" s="152"/>
      <c r="H381" s="152" t="str">
        <f t="shared" si="34"/>
        <v/>
      </c>
      <c r="I381" s="86"/>
      <c r="J381" s="86"/>
      <c r="K381" s="86" t="str">
        <f t="shared" si="24"/>
        <v/>
      </c>
      <c r="L381" s="86" t="str">
        <f t="shared" si="25"/>
        <v/>
      </c>
      <c r="M381" s="86" t="str">
        <f t="shared" si="26"/>
        <v/>
      </c>
      <c r="N381" s="86" t="str">
        <f t="shared" si="27"/>
        <v/>
      </c>
      <c r="O381" s="86" t="str">
        <f t="shared" si="28"/>
        <v/>
      </c>
      <c r="P381" s="86" t="str">
        <f t="shared" si="29"/>
        <v/>
      </c>
      <c r="Q381" s="206"/>
      <c r="R381" s="155"/>
      <c r="S381" s="156"/>
      <c r="T381" s="157"/>
      <c r="U381" s="157"/>
      <c r="V381" s="157"/>
      <c r="W381" s="157"/>
      <c r="X381" s="157"/>
      <c r="Y381" s="157"/>
      <c r="Z381" s="157"/>
      <c r="AA381" s="157"/>
      <c r="AB381" s="157"/>
      <c r="AC381" s="157"/>
      <c r="AD381" s="157"/>
      <c r="AE381" s="157"/>
      <c r="AF381" s="157"/>
    </row>
    <row r="382" spans="1:32" ht="13.5" thickBot="1" x14ac:dyDescent="0.25">
      <c r="A382" s="139" t="str">
        <f t="shared" si="30"/>
        <v/>
      </c>
      <c r="B382" s="139" t="str">
        <f t="shared" si="31"/>
        <v/>
      </c>
      <c r="C382" s="204" t="str">
        <f t="shared" si="32"/>
        <v/>
      </c>
      <c r="D382" s="205" t="e">
        <f t="shared" si="33"/>
        <v>#N/A</v>
      </c>
      <c r="E382" s="205"/>
      <c r="F382" s="151"/>
      <c r="G382" s="152"/>
      <c r="H382" s="152" t="str">
        <f t="shared" si="34"/>
        <v/>
      </c>
      <c r="I382" s="86"/>
      <c r="J382" s="86"/>
      <c r="K382" s="86" t="str">
        <f t="shared" si="24"/>
        <v/>
      </c>
      <c r="L382" s="86" t="str">
        <f t="shared" si="25"/>
        <v/>
      </c>
      <c r="M382" s="86" t="str">
        <f t="shared" si="26"/>
        <v/>
      </c>
      <c r="N382" s="86" t="str">
        <f t="shared" si="27"/>
        <v/>
      </c>
      <c r="O382" s="86" t="str">
        <f t="shared" si="28"/>
        <v/>
      </c>
      <c r="P382" s="86" t="str">
        <f t="shared" si="29"/>
        <v/>
      </c>
      <c r="Q382" s="206"/>
      <c r="R382" s="155"/>
      <c r="S382" s="156"/>
      <c r="T382" s="157"/>
      <c r="U382" s="157"/>
      <c r="V382" s="157"/>
      <c r="W382" s="157"/>
      <c r="X382" s="157"/>
      <c r="Y382" s="157"/>
      <c r="Z382" s="157"/>
      <c r="AA382" s="157"/>
      <c r="AB382" s="157"/>
      <c r="AC382" s="157"/>
      <c r="AD382" s="157"/>
      <c r="AE382" s="157"/>
      <c r="AF382" s="157"/>
    </row>
    <row r="383" spans="1:32" ht="13.5" thickBot="1" x14ac:dyDescent="0.25">
      <c r="A383" s="139" t="str">
        <f t="shared" si="30"/>
        <v/>
      </c>
      <c r="B383" s="139" t="str">
        <f t="shared" si="31"/>
        <v/>
      </c>
      <c r="C383" s="204" t="str">
        <f t="shared" si="32"/>
        <v/>
      </c>
      <c r="D383" s="205" t="e">
        <f t="shared" si="33"/>
        <v>#N/A</v>
      </c>
      <c r="E383" s="205"/>
      <c r="F383" s="151"/>
      <c r="G383" s="152"/>
      <c r="H383" s="152" t="str">
        <f t="shared" si="34"/>
        <v/>
      </c>
      <c r="I383" s="86"/>
      <c r="J383" s="86"/>
      <c r="K383" s="86" t="str">
        <f t="shared" si="24"/>
        <v/>
      </c>
      <c r="L383" s="86" t="str">
        <f t="shared" si="25"/>
        <v/>
      </c>
      <c r="M383" s="86" t="str">
        <f t="shared" si="26"/>
        <v/>
      </c>
      <c r="N383" s="86" t="str">
        <f t="shared" si="27"/>
        <v/>
      </c>
      <c r="O383" s="86" t="str">
        <f t="shared" si="28"/>
        <v/>
      </c>
      <c r="P383" s="86" t="str">
        <f t="shared" si="29"/>
        <v/>
      </c>
      <c r="Q383" s="206"/>
      <c r="R383" s="155"/>
      <c r="S383" s="156"/>
      <c r="T383" s="157"/>
      <c r="U383" s="157"/>
      <c r="V383" s="157"/>
      <c r="W383" s="157"/>
      <c r="X383" s="157"/>
      <c r="Y383" s="157"/>
      <c r="Z383" s="157"/>
      <c r="AA383" s="157"/>
      <c r="AB383" s="157"/>
      <c r="AC383" s="157"/>
      <c r="AD383" s="157"/>
      <c r="AE383" s="157"/>
      <c r="AF383" s="157"/>
    </row>
    <row r="384" spans="1:32" ht="13.5" thickBot="1" x14ac:dyDescent="0.25">
      <c r="A384" s="139" t="str">
        <f t="shared" si="30"/>
        <v/>
      </c>
      <c r="B384" s="139" t="str">
        <f t="shared" si="31"/>
        <v/>
      </c>
      <c r="C384" s="204" t="str">
        <f t="shared" si="32"/>
        <v/>
      </c>
      <c r="D384" s="205" t="e">
        <f t="shared" si="33"/>
        <v>#N/A</v>
      </c>
      <c r="E384" s="205"/>
      <c r="F384" s="151"/>
      <c r="G384" s="152"/>
      <c r="H384" s="152" t="str">
        <f t="shared" si="34"/>
        <v/>
      </c>
      <c r="I384" s="86"/>
      <c r="J384" s="86"/>
      <c r="K384" s="86" t="str">
        <f t="shared" si="24"/>
        <v/>
      </c>
      <c r="L384" s="86" t="str">
        <f t="shared" si="25"/>
        <v/>
      </c>
      <c r="M384" s="86" t="str">
        <f t="shared" si="26"/>
        <v/>
      </c>
      <c r="N384" s="86" t="str">
        <f t="shared" si="27"/>
        <v/>
      </c>
      <c r="O384" s="86" t="str">
        <f t="shared" si="28"/>
        <v/>
      </c>
      <c r="P384" s="86" t="str">
        <f t="shared" si="29"/>
        <v/>
      </c>
      <c r="Q384" s="206"/>
      <c r="R384" s="155"/>
      <c r="S384" s="156"/>
      <c r="T384" s="157"/>
      <c r="U384" s="157"/>
      <c r="V384" s="157"/>
      <c r="W384" s="157"/>
      <c r="X384" s="157"/>
      <c r="Y384" s="157"/>
      <c r="Z384" s="157"/>
      <c r="AA384" s="157"/>
      <c r="AB384" s="157"/>
      <c r="AC384" s="157"/>
      <c r="AD384" s="157"/>
      <c r="AE384" s="157"/>
      <c r="AF384" s="157"/>
    </row>
    <row r="385" spans="1:32" ht="13.5" thickBot="1" x14ac:dyDescent="0.25">
      <c r="A385" s="139" t="str">
        <f t="shared" si="30"/>
        <v/>
      </c>
      <c r="B385" s="139" t="str">
        <f t="shared" si="31"/>
        <v/>
      </c>
      <c r="C385" s="204" t="str">
        <f t="shared" si="32"/>
        <v/>
      </c>
      <c r="D385" s="205" t="e">
        <f t="shared" si="33"/>
        <v>#N/A</v>
      </c>
      <c r="E385" s="205"/>
      <c r="F385" s="151"/>
      <c r="G385" s="152"/>
      <c r="H385" s="152" t="str">
        <f t="shared" si="34"/>
        <v/>
      </c>
      <c r="I385" s="86"/>
      <c r="J385" s="86"/>
      <c r="K385" s="86" t="str">
        <f t="shared" si="24"/>
        <v/>
      </c>
      <c r="L385" s="86" t="str">
        <f t="shared" si="25"/>
        <v/>
      </c>
      <c r="M385" s="86" t="str">
        <f t="shared" si="26"/>
        <v/>
      </c>
      <c r="N385" s="86" t="str">
        <f t="shared" si="27"/>
        <v/>
      </c>
      <c r="O385" s="86" t="str">
        <f t="shared" si="28"/>
        <v/>
      </c>
      <c r="P385" s="86" t="str">
        <f t="shared" si="29"/>
        <v/>
      </c>
      <c r="Q385" s="206"/>
      <c r="R385" s="155"/>
      <c r="S385" s="156"/>
      <c r="T385" s="157"/>
      <c r="U385" s="157"/>
      <c r="V385" s="157"/>
      <c r="W385" s="157"/>
      <c r="X385" s="157"/>
      <c r="Y385" s="157"/>
      <c r="Z385" s="157"/>
      <c r="AA385" s="157"/>
      <c r="AB385" s="157"/>
      <c r="AC385" s="157"/>
      <c r="AD385" s="157"/>
      <c r="AE385" s="157"/>
      <c r="AF385" s="157"/>
    </row>
    <row r="386" spans="1:32" ht="13.5" thickBot="1" x14ac:dyDescent="0.25">
      <c r="A386" s="139" t="str">
        <f t="shared" si="30"/>
        <v/>
      </c>
      <c r="B386" s="139" t="str">
        <f t="shared" si="31"/>
        <v/>
      </c>
      <c r="C386" s="204" t="str">
        <f t="shared" si="32"/>
        <v/>
      </c>
      <c r="D386" s="205" t="e">
        <f t="shared" si="33"/>
        <v>#N/A</v>
      </c>
      <c r="E386" s="205"/>
      <c r="F386" s="151"/>
      <c r="G386" s="152"/>
      <c r="H386" s="152" t="str">
        <f t="shared" si="34"/>
        <v/>
      </c>
      <c r="I386" s="86"/>
      <c r="J386" s="86"/>
      <c r="K386" s="86" t="str">
        <f t="shared" si="24"/>
        <v/>
      </c>
      <c r="L386" s="86" t="str">
        <f t="shared" si="25"/>
        <v/>
      </c>
      <c r="M386" s="86" t="str">
        <f t="shared" si="26"/>
        <v/>
      </c>
      <c r="N386" s="86" t="str">
        <f t="shared" si="27"/>
        <v/>
      </c>
      <c r="O386" s="86" t="str">
        <f t="shared" si="28"/>
        <v/>
      </c>
      <c r="P386" s="86" t="str">
        <f t="shared" si="29"/>
        <v/>
      </c>
      <c r="Q386" s="206"/>
      <c r="R386" s="155"/>
      <c r="S386" s="156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</row>
    <row r="387" spans="1:32" ht="13.5" thickBot="1" x14ac:dyDescent="0.25">
      <c r="A387" s="139" t="str">
        <f t="shared" si="30"/>
        <v/>
      </c>
      <c r="B387" s="139" t="str">
        <f t="shared" si="31"/>
        <v/>
      </c>
      <c r="C387" s="204" t="str">
        <f t="shared" si="32"/>
        <v/>
      </c>
      <c r="D387" s="205" t="e">
        <f t="shared" si="33"/>
        <v>#N/A</v>
      </c>
      <c r="E387" s="205"/>
      <c r="F387" s="158"/>
      <c r="G387" s="159"/>
      <c r="H387" s="152" t="str">
        <f t="shared" si="34"/>
        <v/>
      </c>
      <c r="I387" s="160"/>
      <c r="J387" s="160"/>
      <c r="K387" s="160" t="str">
        <f t="shared" si="24"/>
        <v/>
      </c>
      <c r="L387" s="86" t="str">
        <f t="shared" si="25"/>
        <v/>
      </c>
      <c r="M387" s="86" t="str">
        <f t="shared" si="26"/>
        <v/>
      </c>
      <c r="N387" s="86" t="str">
        <f t="shared" si="27"/>
        <v/>
      </c>
      <c r="O387" s="86" t="str">
        <f t="shared" si="28"/>
        <v/>
      </c>
      <c r="P387" s="160" t="str">
        <f t="shared" si="29"/>
        <v/>
      </c>
      <c r="Q387" s="207"/>
      <c r="R387" s="163"/>
      <c r="S387" s="156"/>
      <c r="T387" s="157"/>
      <c r="U387" s="157"/>
      <c r="V387" s="157"/>
      <c r="W387" s="157"/>
      <c r="X387" s="157"/>
      <c r="Y387" s="157"/>
      <c r="Z387" s="157"/>
      <c r="AA387" s="157"/>
      <c r="AB387" s="157"/>
      <c r="AC387" s="157"/>
      <c r="AD387" s="157"/>
      <c r="AE387" s="157"/>
      <c r="AF387" s="157"/>
    </row>
    <row r="388" spans="1:32" x14ac:dyDescent="0.2">
      <c r="G388"/>
    </row>
    <row r="389" spans="1:32" x14ac:dyDescent="0.2">
      <c r="G389"/>
    </row>
    <row r="390" spans="1:32" x14ac:dyDescent="0.2">
      <c r="G390"/>
    </row>
    <row r="391" spans="1:32" x14ac:dyDescent="0.2">
      <c r="G391"/>
    </row>
    <row r="392" spans="1:32" x14ac:dyDescent="0.2">
      <c r="G392"/>
    </row>
    <row r="393" spans="1:32" x14ac:dyDescent="0.2">
      <c r="G393"/>
    </row>
    <row r="394" spans="1:32" x14ac:dyDescent="0.2">
      <c r="G394"/>
    </row>
    <row r="395" spans="1:32" x14ac:dyDescent="0.2">
      <c r="G395"/>
    </row>
    <row r="396" spans="1:32" x14ac:dyDescent="0.2">
      <c r="G396"/>
    </row>
    <row r="397" spans="1:32" x14ac:dyDescent="0.2">
      <c r="G397"/>
    </row>
    <row r="398" spans="1:32" x14ac:dyDescent="0.2">
      <c r="G398"/>
    </row>
    <row r="399" spans="1:32" x14ac:dyDescent="0.2">
      <c r="G399"/>
    </row>
    <row r="400" spans="1:32" x14ac:dyDescent="0.2">
      <c r="G400"/>
    </row>
    <row r="401" spans="7:7" x14ac:dyDescent="0.2">
      <c r="G401"/>
    </row>
    <row r="402" spans="7:7" x14ac:dyDescent="0.2">
      <c r="G402"/>
    </row>
    <row r="403" spans="7:7" x14ac:dyDescent="0.2">
      <c r="G403"/>
    </row>
    <row r="404" spans="7:7" x14ac:dyDescent="0.2">
      <c r="G404"/>
    </row>
    <row r="405" spans="7:7" x14ac:dyDescent="0.2">
      <c r="G405"/>
    </row>
    <row r="406" spans="7:7" x14ac:dyDescent="0.2">
      <c r="G406"/>
    </row>
    <row r="407" spans="7:7" x14ac:dyDescent="0.2">
      <c r="G407"/>
    </row>
    <row r="408" spans="7:7" x14ac:dyDescent="0.2">
      <c r="G408"/>
    </row>
    <row r="409" spans="7:7" x14ac:dyDescent="0.2">
      <c r="G409"/>
    </row>
    <row r="410" spans="7:7" x14ac:dyDescent="0.2">
      <c r="G410"/>
    </row>
    <row r="411" spans="7:7" x14ac:dyDescent="0.2">
      <c r="G411"/>
    </row>
    <row r="412" spans="7:7" x14ac:dyDescent="0.2">
      <c r="G412"/>
    </row>
    <row r="413" spans="7:7" x14ac:dyDescent="0.2">
      <c r="G413"/>
    </row>
    <row r="414" spans="7:7" x14ac:dyDescent="0.2">
      <c r="G414"/>
    </row>
    <row r="415" spans="7:7" x14ac:dyDescent="0.2">
      <c r="G415"/>
    </row>
    <row r="416" spans="7:7" x14ac:dyDescent="0.2">
      <c r="G416"/>
    </row>
    <row r="417" spans="7:7" x14ac:dyDescent="0.2">
      <c r="G417"/>
    </row>
    <row r="418" spans="7:7" x14ac:dyDescent="0.2">
      <c r="G418"/>
    </row>
    <row r="419" spans="7:7" x14ac:dyDescent="0.2">
      <c r="G419"/>
    </row>
    <row r="420" spans="7:7" x14ac:dyDescent="0.2">
      <c r="G420"/>
    </row>
    <row r="421" spans="7:7" x14ac:dyDescent="0.2">
      <c r="G421"/>
    </row>
    <row r="422" spans="7:7" x14ac:dyDescent="0.2">
      <c r="G422"/>
    </row>
    <row r="423" spans="7:7" x14ac:dyDescent="0.2">
      <c r="G423"/>
    </row>
    <row r="424" spans="7:7" x14ac:dyDescent="0.2">
      <c r="G424"/>
    </row>
    <row r="425" spans="7:7" x14ac:dyDescent="0.2">
      <c r="G425"/>
    </row>
    <row r="426" spans="7:7" x14ac:dyDescent="0.2">
      <c r="G426"/>
    </row>
    <row r="427" spans="7:7" x14ac:dyDescent="0.2">
      <c r="G427"/>
    </row>
    <row r="428" spans="7:7" x14ac:dyDescent="0.2">
      <c r="G428"/>
    </row>
    <row r="429" spans="7:7" x14ac:dyDescent="0.2">
      <c r="G429"/>
    </row>
    <row r="430" spans="7:7" x14ac:dyDescent="0.2">
      <c r="G430"/>
    </row>
    <row r="431" spans="7:7" x14ac:dyDescent="0.2">
      <c r="G431"/>
    </row>
    <row r="432" spans="7:7" x14ac:dyDescent="0.2">
      <c r="G432"/>
    </row>
    <row r="433" spans="7:7" x14ac:dyDescent="0.2">
      <c r="G433"/>
    </row>
    <row r="434" spans="7:7" x14ac:dyDescent="0.2">
      <c r="G434"/>
    </row>
    <row r="435" spans="7:7" x14ac:dyDescent="0.2">
      <c r="G435"/>
    </row>
    <row r="436" spans="7:7" x14ac:dyDescent="0.2">
      <c r="G436"/>
    </row>
    <row r="437" spans="7:7" x14ac:dyDescent="0.2">
      <c r="G437"/>
    </row>
    <row r="438" spans="7:7" x14ac:dyDescent="0.2">
      <c r="G438"/>
    </row>
    <row r="439" spans="7:7" x14ac:dyDescent="0.2">
      <c r="G439"/>
    </row>
    <row r="440" spans="7:7" x14ac:dyDescent="0.2">
      <c r="G440"/>
    </row>
    <row r="441" spans="7:7" x14ac:dyDescent="0.2">
      <c r="G441"/>
    </row>
    <row r="442" spans="7:7" x14ac:dyDescent="0.2">
      <c r="G442"/>
    </row>
    <row r="443" spans="7:7" x14ac:dyDescent="0.2">
      <c r="G443"/>
    </row>
    <row r="444" spans="7:7" x14ac:dyDescent="0.2">
      <c r="G444"/>
    </row>
    <row r="445" spans="7:7" x14ac:dyDescent="0.2">
      <c r="G445"/>
    </row>
    <row r="446" spans="7:7" x14ac:dyDescent="0.2">
      <c r="G446"/>
    </row>
    <row r="447" spans="7:7" x14ac:dyDescent="0.2">
      <c r="G447"/>
    </row>
    <row r="448" spans="7:7" x14ac:dyDescent="0.2">
      <c r="G448"/>
    </row>
    <row r="449" spans="7:7" x14ac:dyDescent="0.2">
      <c r="G449"/>
    </row>
    <row r="450" spans="7:7" x14ac:dyDescent="0.2">
      <c r="G450"/>
    </row>
    <row r="451" spans="7:7" x14ac:dyDescent="0.2">
      <c r="G451"/>
    </row>
    <row r="452" spans="7:7" x14ac:dyDescent="0.2">
      <c r="G452"/>
    </row>
    <row r="453" spans="7:7" x14ac:dyDescent="0.2">
      <c r="G453"/>
    </row>
    <row r="454" spans="7:7" x14ac:dyDescent="0.2">
      <c r="G454"/>
    </row>
  </sheetData>
  <sheetProtection algorithmName="SHA-512" hashValue="elrXc7Bto68exV6Ix5JJcZGf8I0rgCKfJ75EHc+ksaQ1dLM4rXrSFXkrGreXLZ7qyN7hNSDZJUosAsKyJ54C5g==" saltValue="A/KnBpVj/GDjsViZYXQjmg==" spinCount="100000" sheet="1" objects="1" scenarios="1" selectLockedCells="1"/>
  <mergeCells count="2">
    <mergeCell ref="L247:N247"/>
    <mergeCell ref="L249:N249"/>
  </mergeCells>
  <dataValidations count="12">
    <dataValidation type="list" allowBlank="1" showInputMessage="1" sqref="J251:J387" xr:uid="{00000000-0002-0000-0400-000000000000}">
      <formula1>$C$3:$C$11</formula1>
    </dataValidation>
    <dataValidation type="list" showInputMessage="1" sqref="O251:O387" xr:uid="{00000000-0002-0000-0400-000001000000}">
      <formula1>$C$3:$C$10</formula1>
    </dataValidation>
    <dataValidation type="list" allowBlank="1" showInputMessage="1" showErrorMessage="1" sqref="F251:F387" xr:uid="{00000000-0002-0000-0400-000002000000}">
      <formula1>$D$239:$D$248</formula1>
    </dataValidation>
    <dataValidation type="list" allowBlank="1" showInputMessage="1" sqref="H251:H387" xr:uid="{00000000-0002-0000-0400-000003000000}">
      <formula1>$D$215:$D$231</formula1>
    </dataValidation>
    <dataValidation type="list" sqref="L251:L387" xr:uid="{00000000-0002-0000-0400-000004000000}">
      <formula1>$E$3:$E$6</formula1>
    </dataValidation>
    <dataValidation type="list" allowBlank="1" showInputMessage="1" sqref="M251:M387" xr:uid="{00000000-0002-0000-0400-000005000000}">
      <formula1>$M$241:$M$244</formula1>
    </dataValidation>
    <dataValidation type="list" showInputMessage="1" sqref="N251:N387" xr:uid="{00000000-0002-0000-0400-000006000000}">
      <formula1>$B$3:$B$16</formula1>
    </dataValidation>
    <dataValidation type="list" allowBlank="1" showInputMessage="1" showErrorMessage="1" sqref="G252:G387" xr:uid="{00000000-0002-0000-0400-000007000000}">
      <formula1>$G$241:$G$246</formula1>
    </dataValidation>
    <dataValidation type="list" allowBlank="1" showInputMessage="1" sqref="I251:I387" xr:uid="{00000000-0002-0000-0400-000008000000}">
      <formula1>$B$3:$B$16</formula1>
    </dataValidation>
    <dataValidation type="list" allowBlank="1" showInputMessage="1" sqref="C37:C238" xr:uid="{00000000-0002-0000-0400-000009000000}">
      <formula1>$I$250:$I$269</formula1>
    </dataValidation>
    <dataValidation allowBlank="1" showInputMessage="1" sqref="R251:R387 P251:P387 K251:K387" xr:uid="{00000000-0002-0000-0400-00000A000000}"/>
    <dataValidation type="list" allowBlank="1" showInputMessage="1" showErrorMessage="1" sqref="G251" xr:uid="{F3417DF7-4358-4B55-8793-05472F3A634C}">
      <formula1>$G$241:$G$247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0"/>
  <sheetViews>
    <sheetView showZeros="0" topLeftCell="B56" zoomScale="90" zoomScaleNormal="90" zoomScaleSheetLayoutView="77" zoomScalePageLayoutView="70" workbookViewId="0">
      <selection activeCell="B62" sqref="B62"/>
    </sheetView>
  </sheetViews>
  <sheetFormatPr defaultColWidth="9.140625" defaultRowHeight="12.75" x14ac:dyDescent="0.2"/>
  <cols>
    <col min="1" max="1" width="18.28515625" style="7" hidden="1" customWidth="1"/>
    <col min="2" max="3" width="14" style="7" customWidth="1"/>
    <col min="4" max="6" width="16.7109375" style="7" customWidth="1"/>
    <col min="7" max="7" width="16.7109375" style="24" customWidth="1"/>
    <col min="8" max="8" width="16.7109375" style="12" customWidth="1"/>
    <col min="9" max="9" width="16.7109375" style="35" customWidth="1"/>
    <col min="10" max="11" width="16.7109375" style="7" customWidth="1"/>
    <col min="12" max="12" width="42.42578125" style="7" customWidth="1"/>
    <col min="13" max="16384" width="9.140625" style="7"/>
  </cols>
  <sheetData>
    <row r="1" spans="4:12" hidden="1" x14ac:dyDescent="0.2">
      <c r="D1" s="39"/>
      <c r="E1" s="39"/>
      <c r="F1" s="40"/>
      <c r="G1" s="40"/>
      <c r="H1" s="40"/>
      <c r="I1" s="40"/>
      <c r="J1" s="38"/>
      <c r="K1" s="38"/>
      <c r="L1" s="38"/>
    </row>
    <row r="2" spans="4:12" hidden="1" x14ac:dyDescent="0.2">
      <c r="D2" s="28">
        <v>12</v>
      </c>
      <c r="E2" s="28">
        <v>20</v>
      </c>
      <c r="F2" s="28"/>
      <c r="G2" s="29"/>
      <c r="H2" s="417">
        <v>1</v>
      </c>
      <c r="I2" s="29"/>
      <c r="J2" s="26"/>
      <c r="K2" s="26" t="s">
        <v>73</v>
      </c>
      <c r="L2" s="26"/>
    </row>
    <row r="3" spans="4:12" hidden="1" x14ac:dyDescent="0.2">
      <c r="D3" s="28">
        <v>15</v>
      </c>
      <c r="E3" s="28">
        <v>30</v>
      </c>
      <c r="F3" s="28"/>
      <c r="G3" s="29"/>
      <c r="H3" s="29">
        <v>2</v>
      </c>
      <c r="I3" s="29"/>
      <c r="J3" s="26"/>
      <c r="K3" s="26" t="s">
        <v>74</v>
      </c>
      <c r="L3" s="26"/>
    </row>
    <row r="4" spans="4:12" hidden="1" x14ac:dyDescent="0.2">
      <c r="D4" s="28">
        <v>18</v>
      </c>
      <c r="E4" s="28">
        <v>40</v>
      </c>
      <c r="F4" s="28"/>
      <c r="G4" s="29"/>
      <c r="H4" s="29">
        <v>3</v>
      </c>
      <c r="I4" s="29"/>
      <c r="J4" s="26"/>
      <c r="K4" s="26"/>
      <c r="L4" s="26"/>
    </row>
    <row r="5" spans="4:12" hidden="1" x14ac:dyDescent="0.2">
      <c r="D5" s="28">
        <v>22</v>
      </c>
      <c r="E5" s="28">
        <v>50</v>
      </c>
      <c r="F5" s="28"/>
      <c r="G5" s="29"/>
      <c r="H5" s="29">
        <v>4</v>
      </c>
      <c r="I5" s="29"/>
      <c r="J5" s="26"/>
      <c r="K5" s="26"/>
      <c r="L5" s="26"/>
    </row>
    <row r="6" spans="4:12" hidden="1" x14ac:dyDescent="0.2">
      <c r="D6" s="28">
        <v>28</v>
      </c>
      <c r="E6" s="28">
        <v>60</v>
      </c>
      <c r="F6" s="28"/>
      <c r="G6" s="29"/>
      <c r="H6" s="29"/>
      <c r="I6" s="29"/>
      <c r="J6" s="26"/>
      <c r="K6" s="26"/>
      <c r="L6" s="26"/>
    </row>
    <row r="7" spans="4:12" hidden="1" x14ac:dyDescent="0.2">
      <c r="D7" s="28">
        <v>35</v>
      </c>
      <c r="E7" s="28">
        <v>80</v>
      </c>
      <c r="F7" s="28"/>
      <c r="G7" s="29"/>
      <c r="H7" s="29"/>
      <c r="I7" s="29"/>
      <c r="J7" s="26"/>
      <c r="K7" s="26"/>
      <c r="L7" s="26"/>
    </row>
    <row r="8" spans="4:12" hidden="1" x14ac:dyDescent="0.2">
      <c r="D8" s="28">
        <v>42</v>
      </c>
      <c r="E8" s="28">
        <v>100</v>
      </c>
      <c r="F8" s="28"/>
      <c r="G8" s="29"/>
      <c r="H8" s="34"/>
      <c r="I8" s="29"/>
      <c r="J8" s="26"/>
      <c r="K8" s="26"/>
      <c r="L8" s="26"/>
    </row>
    <row r="9" spans="4:12" hidden="1" x14ac:dyDescent="0.2">
      <c r="D9" s="28">
        <v>48</v>
      </c>
      <c r="E9" s="32">
        <v>120</v>
      </c>
      <c r="F9" s="28"/>
      <c r="G9" s="29"/>
      <c r="H9" s="29"/>
      <c r="I9" s="29"/>
      <c r="J9" s="26"/>
      <c r="K9" s="26"/>
      <c r="L9" s="26"/>
    </row>
    <row r="10" spans="4:12" hidden="1" x14ac:dyDescent="0.2">
      <c r="D10" s="28">
        <v>54</v>
      </c>
      <c r="E10" s="28">
        <v>140</v>
      </c>
      <c r="F10" s="28"/>
      <c r="G10" s="29"/>
      <c r="H10" s="29"/>
      <c r="I10" s="29"/>
      <c r="J10" s="26"/>
      <c r="K10" s="26"/>
      <c r="L10" s="26"/>
    </row>
    <row r="11" spans="4:12" hidden="1" x14ac:dyDescent="0.2">
      <c r="D11" s="28">
        <v>60</v>
      </c>
      <c r="E11" s="28">
        <v>160</v>
      </c>
      <c r="F11" s="28"/>
      <c r="G11" s="29"/>
      <c r="H11" s="29"/>
      <c r="I11" s="29"/>
      <c r="J11" s="26"/>
      <c r="K11" s="26"/>
      <c r="L11" s="26"/>
    </row>
    <row r="12" spans="4:12" hidden="1" x14ac:dyDescent="0.2">
      <c r="D12" s="98">
        <v>63</v>
      </c>
      <c r="E12" s="28">
        <v>180</v>
      </c>
      <c r="F12" s="28"/>
      <c r="G12" s="29"/>
      <c r="H12" s="29"/>
      <c r="I12" s="29"/>
      <c r="J12" s="26"/>
      <c r="K12" s="26"/>
      <c r="L12" s="26"/>
    </row>
    <row r="13" spans="4:12" hidden="1" x14ac:dyDescent="0.2">
      <c r="D13" s="28">
        <v>64</v>
      </c>
      <c r="E13" s="28">
        <v>200</v>
      </c>
      <c r="F13" s="28"/>
      <c r="G13" s="29"/>
      <c r="H13" s="29"/>
      <c r="I13" s="29"/>
      <c r="J13" s="26"/>
      <c r="K13" s="26"/>
      <c r="L13" s="26"/>
    </row>
    <row r="14" spans="4:12" hidden="1" x14ac:dyDescent="0.2">
      <c r="D14" s="28">
        <v>70</v>
      </c>
      <c r="E14" s="28">
        <v>220</v>
      </c>
      <c r="F14" s="28"/>
      <c r="G14" s="29"/>
      <c r="H14" s="29"/>
      <c r="I14" s="29"/>
      <c r="J14" s="26"/>
      <c r="K14" s="26"/>
      <c r="L14" s="26"/>
    </row>
    <row r="15" spans="4:12" hidden="1" x14ac:dyDescent="0.2">
      <c r="D15" s="28">
        <v>76</v>
      </c>
      <c r="E15" s="28">
        <v>240</v>
      </c>
      <c r="F15" s="28"/>
      <c r="G15" s="29"/>
      <c r="H15" s="29"/>
      <c r="I15" s="29"/>
      <c r="J15" s="26"/>
      <c r="K15" s="26"/>
      <c r="L15" s="26"/>
    </row>
    <row r="16" spans="4:12" hidden="1" x14ac:dyDescent="0.2">
      <c r="D16" s="98">
        <v>80</v>
      </c>
      <c r="E16" s="28">
        <v>260</v>
      </c>
      <c r="F16" s="28"/>
      <c r="G16" s="29"/>
      <c r="H16" s="29"/>
      <c r="I16" s="29"/>
      <c r="J16" s="26"/>
      <c r="K16" s="26"/>
      <c r="L16" s="26"/>
    </row>
    <row r="17" spans="4:12" hidden="1" x14ac:dyDescent="0.2">
      <c r="D17" s="28">
        <v>89</v>
      </c>
      <c r="E17" s="28">
        <v>280</v>
      </c>
      <c r="F17" s="28"/>
      <c r="G17" s="29"/>
      <c r="H17" s="29"/>
      <c r="I17" s="29"/>
      <c r="J17" s="26"/>
      <c r="K17" s="26"/>
      <c r="L17" s="26"/>
    </row>
    <row r="18" spans="4:12" hidden="1" x14ac:dyDescent="0.2">
      <c r="D18" s="98">
        <v>100</v>
      </c>
      <c r="E18" s="28">
        <v>300</v>
      </c>
      <c r="F18" s="28"/>
      <c r="G18" s="29"/>
      <c r="H18" s="29"/>
      <c r="I18" s="29"/>
      <c r="J18" s="26"/>
      <c r="K18" s="26"/>
      <c r="L18" s="26"/>
    </row>
    <row r="19" spans="4:12" hidden="1" x14ac:dyDescent="0.2">
      <c r="D19" s="28">
        <v>102</v>
      </c>
      <c r="E19" s="28">
        <v>320</v>
      </c>
      <c r="F19" s="28"/>
      <c r="G19" s="29"/>
      <c r="H19" s="29"/>
      <c r="I19" s="29"/>
      <c r="J19" s="26"/>
      <c r="K19" s="26"/>
      <c r="L19" s="26"/>
    </row>
    <row r="20" spans="4:12" hidden="1" x14ac:dyDescent="0.2">
      <c r="D20" s="28">
        <v>114</v>
      </c>
      <c r="E20" s="27"/>
      <c r="F20" s="28"/>
      <c r="G20" s="29"/>
      <c r="H20" s="29"/>
      <c r="I20" s="29"/>
      <c r="J20" s="26"/>
      <c r="K20" s="26"/>
      <c r="L20" s="26"/>
    </row>
    <row r="21" spans="4:12" hidden="1" x14ac:dyDescent="0.2">
      <c r="D21" s="98">
        <v>125</v>
      </c>
      <c r="E21" s="28"/>
      <c r="F21" s="28"/>
      <c r="G21" s="29"/>
      <c r="H21" s="29"/>
      <c r="I21" s="29"/>
      <c r="J21" s="26"/>
      <c r="K21" s="26"/>
      <c r="L21" s="26"/>
    </row>
    <row r="22" spans="4:12" hidden="1" x14ac:dyDescent="0.2">
      <c r="D22" s="28">
        <v>127</v>
      </c>
      <c r="E22" s="27"/>
      <c r="F22" s="28"/>
      <c r="G22" s="29"/>
      <c r="H22" s="29"/>
      <c r="I22" s="29"/>
      <c r="J22" s="26"/>
      <c r="K22" s="26"/>
      <c r="L22" s="26"/>
    </row>
    <row r="23" spans="4:12" hidden="1" x14ac:dyDescent="0.2">
      <c r="D23" s="28">
        <v>140</v>
      </c>
      <c r="E23" s="27"/>
      <c r="F23" s="28"/>
      <c r="G23" s="29"/>
      <c r="H23" s="29"/>
      <c r="I23" s="29"/>
      <c r="J23" s="26"/>
      <c r="K23" s="26"/>
      <c r="L23" s="26"/>
    </row>
    <row r="24" spans="4:12" hidden="1" x14ac:dyDescent="0.2">
      <c r="D24" s="98">
        <v>160</v>
      </c>
      <c r="E24" s="28"/>
      <c r="F24" s="28"/>
      <c r="G24" s="29"/>
      <c r="H24" s="29"/>
      <c r="I24" s="29"/>
      <c r="J24" s="26"/>
      <c r="K24" s="26"/>
      <c r="L24" s="26"/>
    </row>
    <row r="25" spans="4:12" hidden="1" x14ac:dyDescent="0.2">
      <c r="D25" s="28">
        <v>168</v>
      </c>
      <c r="E25" s="28"/>
      <c r="F25" s="28"/>
      <c r="G25" s="29"/>
      <c r="H25" s="29"/>
      <c r="I25" s="29"/>
      <c r="J25" s="26"/>
      <c r="K25" s="26"/>
      <c r="L25" s="26"/>
    </row>
    <row r="26" spans="4:12" hidden="1" x14ac:dyDescent="0.2">
      <c r="D26" s="28">
        <v>178</v>
      </c>
      <c r="E26" s="28"/>
      <c r="F26" s="28"/>
      <c r="G26" s="29"/>
      <c r="H26" s="29"/>
      <c r="I26" s="29"/>
      <c r="J26" s="26"/>
      <c r="K26" s="26"/>
      <c r="L26" s="26"/>
    </row>
    <row r="27" spans="4:12" hidden="1" x14ac:dyDescent="0.2">
      <c r="D27" s="98">
        <v>200</v>
      </c>
      <c r="E27" s="28"/>
      <c r="F27" s="28"/>
      <c r="G27" s="29"/>
      <c r="H27" s="29"/>
      <c r="I27" s="29"/>
      <c r="J27" s="26"/>
      <c r="K27" s="26"/>
      <c r="L27" s="26"/>
    </row>
    <row r="28" spans="4:12" hidden="1" x14ac:dyDescent="0.2">
      <c r="D28" s="28">
        <v>219</v>
      </c>
      <c r="E28" s="28"/>
      <c r="F28" s="28"/>
      <c r="G28" s="29"/>
      <c r="H28" s="29"/>
      <c r="I28" s="29"/>
      <c r="J28" s="26"/>
      <c r="K28" s="26"/>
      <c r="L28" s="26"/>
    </row>
    <row r="29" spans="4:12" hidden="1" x14ac:dyDescent="0.2">
      <c r="D29" s="28">
        <v>230</v>
      </c>
      <c r="E29" s="28"/>
      <c r="F29" s="28"/>
      <c r="G29" s="29"/>
      <c r="H29" s="29"/>
      <c r="I29" s="29"/>
      <c r="J29" s="26"/>
      <c r="K29" s="26"/>
      <c r="L29" s="26"/>
    </row>
    <row r="30" spans="4:12" hidden="1" x14ac:dyDescent="0.2">
      <c r="D30" s="98">
        <v>250</v>
      </c>
      <c r="E30" s="28"/>
      <c r="F30" s="28"/>
      <c r="G30" s="29"/>
      <c r="H30" s="29"/>
      <c r="I30" s="29"/>
      <c r="J30" s="26"/>
      <c r="K30" s="26"/>
      <c r="L30" s="26"/>
    </row>
    <row r="31" spans="4:12" hidden="1" x14ac:dyDescent="0.2">
      <c r="D31" s="28">
        <v>273</v>
      </c>
      <c r="E31" s="28"/>
      <c r="F31" s="28"/>
      <c r="G31" s="29"/>
      <c r="H31" s="29"/>
      <c r="I31" s="29"/>
      <c r="J31" s="26"/>
      <c r="K31" s="26"/>
      <c r="L31" s="26"/>
    </row>
    <row r="32" spans="4:12" hidden="1" x14ac:dyDescent="0.2">
      <c r="D32" s="28">
        <v>289</v>
      </c>
      <c r="E32" s="28"/>
      <c r="F32" s="28"/>
      <c r="G32" s="29"/>
      <c r="H32" s="29"/>
      <c r="I32" s="29"/>
      <c r="J32" s="26"/>
      <c r="K32" s="26"/>
      <c r="L32" s="26"/>
    </row>
    <row r="33" spans="1:12" hidden="1" x14ac:dyDescent="0.2">
      <c r="D33" s="98">
        <v>315</v>
      </c>
      <c r="E33" s="28"/>
      <c r="F33" s="28"/>
      <c r="G33" s="29"/>
      <c r="H33" s="29"/>
      <c r="I33" s="29"/>
      <c r="J33" s="26"/>
      <c r="K33" s="26"/>
      <c r="L33" s="26"/>
    </row>
    <row r="34" spans="1:12" hidden="1" x14ac:dyDescent="0.2">
      <c r="D34" s="28">
        <v>324</v>
      </c>
      <c r="E34" s="28"/>
      <c r="F34" s="28"/>
      <c r="G34" s="29"/>
      <c r="H34" s="29"/>
      <c r="I34" s="29"/>
      <c r="J34" s="26"/>
      <c r="K34" s="26"/>
      <c r="L34" s="26"/>
    </row>
    <row r="35" spans="1:12" hidden="1" x14ac:dyDescent="0.2">
      <c r="D35" s="28">
        <v>356</v>
      </c>
      <c r="E35" s="28"/>
      <c r="F35" s="25"/>
      <c r="G35" s="29"/>
      <c r="H35" s="29"/>
      <c r="I35" s="29"/>
      <c r="J35" s="26"/>
      <c r="K35" s="26"/>
      <c r="L35" s="26"/>
    </row>
    <row r="36" spans="1:12" hidden="1" x14ac:dyDescent="0.2">
      <c r="D36" s="28">
        <v>371</v>
      </c>
      <c r="E36" s="29"/>
      <c r="F36" s="73">
        <f>IF(OR(D36="",E36=""),,VLOOKUP(TEXT(D36,"000")&amp;TEXT(E36,"000"),Tilaustiedot!$A$44:$E$416,5,FALSE))</f>
        <v>0</v>
      </c>
      <c r="G36" s="67"/>
      <c r="H36" s="67"/>
      <c r="I36" s="29"/>
      <c r="J36" s="74"/>
      <c r="K36" s="74"/>
      <c r="L36" s="36"/>
    </row>
    <row r="37" spans="1:12" hidden="1" x14ac:dyDescent="0.2">
      <c r="D37" s="98">
        <v>400</v>
      </c>
      <c r="E37" s="29"/>
      <c r="F37" s="73"/>
      <c r="G37" s="67"/>
      <c r="H37" s="67"/>
      <c r="I37" s="29"/>
      <c r="J37" s="74"/>
      <c r="K37" s="74"/>
      <c r="L37" s="36"/>
    </row>
    <row r="38" spans="1:12" hidden="1" x14ac:dyDescent="0.2">
      <c r="D38" s="28">
        <v>406</v>
      </c>
      <c r="E38" s="29"/>
      <c r="F38" s="73">
        <f>IF(OR(D38="",E38=""),,VLOOKUP(TEXT(D38,"000")&amp;TEXT(E38,"000"),Tilaustiedot!$A$44:$E$416,5,FALSE))</f>
        <v>0</v>
      </c>
      <c r="G38" s="67"/>
      <c r="H38" s="67"/>
      <c r="I38" s="29"/>
      <c r="J38" s="74"/>
      <c r="K38" s="74"/>
      <c r="L38" s="36"/>
    </row>
    <row r="39" spans="1:12" s="114" customFormat="1" hidden="1" x14ac:dyDescent="0.2">
      <c r="A39" s="114" t="s">
        <v>143</v>
      </c>
      <c r="B39" s="7" t="s">
        <v>144</v>
      </c>
      <c r="C39" s="114">
        <v>20</v>
      </c>
      <c r="D39" s="28">
        <v>426</v>
      </c>
      <c r="E39" s="29"/>
      <c r="F39" s="73">
        <f>IF(OR(D39="",E39=""),,VLOOKUP(TEXT(D39,"000")&amp;TEXT(E39,"000"),Tilaustiedot!$A$44:$E$416,5,FALSE))</f>
        <v>0</v>
      </c>
      <c r="G39" s="67"/>
      <c r="H39" s="67"/>
      <c r="I39" s="29"/>
      <c r="J39" s="74"/>
      <c r="K39" s="74"/>
      <c r="L39" s="36"/>
    </row>
    <row r="40" spans="1:12" s="114" customFormat="1" hidden="1" x14ac:dyDescent="0.2">
      <c r="A40" s="114" t="s">
        <v>0</v>
      </c>
      <c r="B40" s="7" t="s">
        <v>148</v>
      </c>
      <c r="C40" s="114">
        <v>21</v>
      </c>
      <c r="D40" s="28">
        <v>500</v>
      </c>
      <c r="E40" s="29"/>
      <c r="F40" s="73"/>
      <c r="G40" s="67"/>
      <c r="H40" s="67"/>
      <c r="I40" s="29"/>
      <c r="J40" s="74"/>
      <c r="K40" s="74"/>
      <c r="L40" s="36"/>
    </row>
    <row r="41" spans="1:12" s="114" customFormat="1" hidden="1" x14ac:dyDescent="0.2">
      <c r="A41" s="114" t="s">
        <v>132</v>
      </c>
      <c r="B41" s="7" t="s">
        <v>132</v>
      </c>
      <c r="C41" s="114">
        <v>22</v>
      </c>
      <c r="D41" s="98">
        <v>508</v>
      </c>
      <c r="E41" s="29"/>
      <c r="F41" s="73">
        <f>IF(OR(D41="",E41=""),,VLOOKUP(TEXT(D41,"000")&amp;TEXT(E41,"000"),Tilaustiedot!$A$44:$E$416,5,FALSE))</f>
        <v>0</v>
      </c>
      <c r="G41" s="67"/>
      <c r="H41" s="67"/>
      <c r="I41" s="29"/>
      <c r="J41" s="74"/>
      <c r="K41" s="74"/>
      <c r="L41" s="36"/>
    </row>
    <row r="42" spans="1:12" s="114" customFormat="1" hidden="1" x14ac:dyDescent="0.2">
      <c r="A42" s="114" t="s">
        <v>139</v>
      </c>
      <c r="B42" s="7" t="s">
        <v>139</v>
      </c>
      <c r="C42" s="114">
        <v>23</v>
      </c>
      <c r="D42" s="28">
        <v>533</v>
      </c>
      <c r="E42" s="29"/>
      <c r="F42" s="73">
        <f>IF(OR(D42="",E42=""),,VLOOKUP(TEXT(D42,"000")&amp;TEXT(E42,"000"),Tilaustiedot!$A$44:$E$416,5,FALSE))</f>
        <v>0</v>
      </c>
      <c r="G42" s="67"/>
      <c r="H42" s="67"/>
      <c r="I42" s="29"/>
      <c r="J42" s="74"/>
      <c r="K42" s="74"/>
      <c r="L42" s="36"/>
    </row>
    <row r="43" spans="1:12" s="114" customFormat="1" hidden="1" x14ac:dyDescent="0.2">
      <c r="A43" s="114" t="s">
        <v>229</v>
      </c>
      <c r="B43" s="7" t="s">
        <v>230</v>
      </c>
      <c r="C43" s="114">
        <v>24</v>
      </c>
      <c r="D43" s="28">
        <v>612</v>
      </c>
      <c r="E43" s="29"/>
      <c r="F43" s="73">
        <f>IF(OR(D43="",E43=""),,VLOOKUP(TEXT(D43,"000")&amp;TEXT(E43,"000"),Tilaustiedot!$A$44:$E$416,5,FALSE))</f>
        <v>0</v>
      </c>
      <c r="G43" s="67"/>
      <c r="H43" s="67"/>
      <c r="I43" s="29"/>
      <c r="J43" s="74"/>
      <c r="K43" s="74"/>
      <c r="L43" s="36"/>
    </row>
    <row r="44" spans="1:12" s="114" customFormat="1" hidden="1" x14ac:dyDescent="0.2">
      <c r="A44" s="114" t="s">
        <v>151</v>
      </c>
      <c r="B44" s="7" t="s">
        <v>152</v>
      </c>
      <c r="C44" s="114">
        <v>29</v>
      </c>
      <c r="D44" s="28">
        <v>630</v>
      </c>
      <c r="E44" s="29"/>
      <c r="F44" s="73">
        <f>IF(OR(D44="",E44=""),,VLOOKUP(TEXT(D44,"000")&amp;TEXT(E44,"000"),Tilaustiedot!$A$44:$E$416,5,FALSE))</f>
        <v>0</v>
      </c>
      <c r="G44" s="67"/>
      <c r="H44" s="67"/>
      <c r="I44" s="29"/>
      <c r="J44" s="74"/>
      <c r="K44" s="74"/>
      <c r="L44" s="36"/>
    </row>
    <row r="45" spans="1:12" s="114" customFormat="1" hidden="1" x14ac:dyDescent="0.2">
      <c r="A45" s="114" t="s">
        <v>2</v>
      </c>
      <c r="B45" s="7" t="s">
        <v>155</v>
      </c>
      <c r="C45" s="114">
        <v>30</v>
      </c>
      <c r="D45" s="28">
        <v>714</v>
      </c>
      <c r="E45" s="29"/>
      <c r="F45" s="73">
        <f>IF(OR(D45="",E45=""),,VLOOKUP(TEXT(D45,"000")&amp;TEXT(E45,"000"),Tilaustiedot!$A$44:$E$416,5,FALSE))</f>
        <v>0</v>
      </c>
      <c r="G45" s="67"/>
      <c r="H45" s="67"/>
      <c r="I45" s="29"/>
      <c r="J45" s="74"/>
      <c r="K45" s="74"/>
      <c r="L45" s="36"/>
    </row>
    <row r="46" spans="1:12" s="114" customFormat="1" hidden="1" x14ac:dyDescent="0.2">
      <c r="A46" s="114" t="s">
        <v>1</v>
      </c>
      <c r="B46" s="7" t="s">
        <v>62</v>
      </c>
      <c r="C46" s="114">
        <v>31</v>
      </c>
      <c r="D46" s="98">
        <v>800</v>
      </c>
      <c r="E46" s="29"/>
      <c r="F46" s="73"/>
      <c r="G46" s="67"/>
      <c r="H46" s="67"/>
      <c r="I46" s="29"/>
      <c r="J46" s="74"/>
      <c r="K46" s="74"/>
      <c r="L46" s="36"/>
    </row>
    <row r="47" spans="1:12" s="114" customFormat="1" hidden="1" x14ac:dyDescent="0.2">
      <c r="A47" s="114" t="s">
        <v>231</v>
      </c>
      <c r="B47" s="7" t="s">
        <v>232</v>
      </c>
      <c r="C47" s="114">
        <v>32</v>
      </c>
      <c r="D47" s="28">
        <v>813</v>
      </c>
      <c r="E47" s="29"/>
      <c r="F47" s="73">
        <f>IF(OR(D47="",E47=""),,VLOOKUP(TEXT(D47,"000")&amp;TEXT(E47,"000"),Tilaustiedot!$A$44:$E$416,5,FALSE))</f>
        <v>0</v>
      </c>
      <c r="G47" s="67"/>
      <c r="H47" s="67"/>
      <c r="I47" s="29"/>
      <c r="J47" s="74"/>
      <c r="K47" s="74"/>
      <c r="L47" s="36"/>
    </row>
    <row r="48" spans="1:12" s="114" customFormat="1" hidden="1" x14ac:dyDescent="0.2">
      <c r="C48" s="114">
        <v>33</v>
      </c>
      <c r="D48" s="28">
        <v>914</v>
      </c>
      <c r="E48" s="29"/>
      <c r="F48" s="73">
        <f>IF(OR(D48="",E48=""),,VLOOKUP(TEXT(D48,"000")&amp;TEXT(E48,"000"),Tilaustiedot!$A$44:$E$416,5,FALSE))</f>
        <v>0</v>
      </c>
      <c r="G48" s="67"/>
      <c r="H48" s="67"/>
      <c r="I48" s="29"/>
      <c r="J48" s="74"/>
      <c r="K48" s="74"/>
      <c r="L48" s="36"/>
    </row>
    <row r="49" spans="1:16" s="114" customFormat="1" hidden="1" x14ac:dyDescent="0.2">
      <c r="C49" s="114">
        <v>35</v>
      </c>
      <c r="D49" s="98">
        <v>1000</v>
      </c>
      <c r="E49" s="29"/>
      <c r="F49" s="73"/>
      <c r="G49" s="67"/>
      <c r="H49" s="67"/>
      <c r="I49" s="29"/>
      <c r="J49" s="74"/>
      <c r="K49" s="74"/>
      <c r="L49" s="36"/>
    </row>
    <row r="50" spans="1:16" s="114" customFormat="1" hidden="1" x14ac:dyDescent="0.2">
      <c r="C50" s="114">
        <v>37</v>
      </c>
      <c r="D50" s="28">
        <v>1016</v>
      </c>
      <c r="E50" s="29"/>
      <c r="F50" s="73"/>
      <c r="G50" s="67"/>
      <c r="H50" s="67"/>
      <c r="I50" s="29"/>
      <c r="J50" s="74"/>
      <c r="K50" s="74"/>
      <c r="L50" s="36"/>
    </row>
    <row r="51" spans="1:16" s="114" customFormat="1" hidden="1" x14ac:dyDescent="0.2">
      <c r="C51" s="114">
        <v>40</v>
      </c>
      <c r="D51" s="98">
        <v>1250</v>
      </c>
      <c r="E51" s="29"/>
      <c r="F51" s="73">
        <f>IF(OR(D51="",E51=""),,VLOOKUP(TEXT(D51,"000")&amp;TEXT(E51,"000"),Tilaustiedot!$A$44:$E$416,5,FALSE))</f>
        <v>0</v>
      </c>
      <c r="G51" s="67"/>
      <c r="H51" s="67"/>
      <c r="I51" s="29"/>
      <c r="J51" s="74"/>
      <c r="K51" s="74"/>
      <c r="L51" s="36"/>
    </row>
    <row r="52" spans="1:16" s="114" customFormat="1" hidden="1" x14ac:dyDescent="0.2">
      <c r="C52" s="114">
        <v>41</v>
      </c>
    </row>
    <row r="53" spans="1:16" s="114" customFormat="1" hidden="1" x14ac:dyDescent="0.2">
      <c r="C53" s="114">
        <v>510</v>
      </c>
    </row>
    <row r="54" spans="1:16" s="114" customFormat="1" hidden="1" x14ac:dyDescent="0.2">
      <c r="C54" s="114">
        <v>511</v>
      </c>
    </row>
    <row r="55" spans="1:16" s="114" customFormat="1" ht="13.5" hidden="1" thickBot="1" x14ac:dyDescent="0.25">
      <c r="C55" s="114">
        <v>512</v>
      </c>
    </row>
    <row r="56" spans="1:16" ht="18" x14ac:dyDescent="0.25">
      <c r="B56" s="256"/>
      <c r="C56" s="257"/>
      <c r="D56" s="257"/>
      <c r="E56" s="257"/>
      <c r="F56" s="257"/>
      <c r="G56" s="500"/>
      <c r="H56" s="500"/>
      <c r="I56" s="500"/>
      <c r="J56" s="500"/>
      <c r="K56" s="500"/>
      <c r="L56" s="258" t="str">
        <f>Tilaustiedot!M1</f>
        <v>vers.5.2.</v>
      </c>
    </row>
    <row r="57" spans="1:16" ht="31.5" customHeight="1" x14ac:dyDescent="0.2">
      <c r="B57" s="259"/>
      <c r="G57" s="254" t="s">
        <v>233</v>
      </c>
      <c r="H57" s="254"/>
      <c r="I57" s="254"/>
      <c r="J57" s="254"/>
      <c r="K57" s="254"/>
      <c r="L57" s="260"/>
    </row>
    <row r="58" spans="1:16" ht="9.75" customHeight="1" x14ac:dyDescent="0.2">
      <c r="B58" s="259"/>
      <c r="G58" s="254"/>
      <c r="H58" s="254"/>
      <c r="I58" s="254"/>
      <c r="J58" s="254"/>
      <c r="K58" s="254"/>
      <c r="L58" s="260"/>
    </row>
    <row r="59" spans="1:16" s="4" customFormat="1" ht="81" customHeight="1" x14ac:dyDescent="0.2">
      <c r="B59" s="261"/>
      <c r="C59" s="253"/>
      <c r="E59" s="501"/>
      <c r="F59" s="501"/>
      <c r="H59" s="501"/>
      <c r="I59" s="501"/>
      <c r="L59" s="262"/>
    </row>
    <row r="60" spans="1:16" ht="75" customHeight="1" thickBot="1" x14ac:dyDescent="0.25">
      <c r="B60" s="250"/>
      <c r="C60" s="244"/>
      <c r="D60" s="43"/>
      <c r="E60" s="251"/>
      <c r="F60" s="251"/>
      <c r="G60" s="43"/>
      <c r="H60" s="43"/>
      <c r="I60" s="43"/>
      <c r="J60" s="43"/>
      <c r="K60" s="43"/>
      <c r="L60" s="42"/>
    </row>
    <row r="61" spans="1:16" ht="72.75" customHeight="1" thickBot="1" x14ac:dyDescent="0.25">
      <c r="B61" s="252" t="s">
        <v>163</v>
      </c>
      <c r="C61" s="252" t="s">
        <v>164</v>
      </c>
      <c r="D61" s="252" t="s">
        <v>165</v>
      </c>
      <c r="E61" s="252" t="s">
        <v>166</v>
      </c>
      <c r="F61" s="252" t="s">
        <v>113</v>
      </c>
      <c r="G61" s="252" t="s">
        <v>30</v>
      </c>
      <c r="H61" s="252" t="s">
        <v>29</v>
      </c>
      <c r="I61" s="252" t="s">
        <v>31</v>
      </c>
      <c r="J61" s="252" t="s">
        <v>122</v>
      </c>
      <c r="K61" s="252" t="s">
        <v>120</v>
      </c>
      <c r="L61" s="252" t="s">
        <v>121</v>
      </c>
      <c r="M61" s="35"/>
      <c r="N61" s="35"/>
      <c r="O61" s="35"/>
      <c r="P61" s="35"/>
    </row>
    <row r="62" spans="1:16" s="12" customFormat="1" ht="25.5" customHeight="1" x14ac:dyDescent="0.2">
      <c r="A62" s="36"/>
      <c r="B62" s="255"/>
      <c r="C62" s="255" t="str">
        <f>IF(B62="","",IF(OR(B62="PVC",B62="Pural",B62="PVDF"),"anna väri","---"))</f>
        <v/>
      </c>
      <c r="D62" s="86" t="str">
        <f>IF(B62="","","valitse putkikoko")</f>
        <v/>
      </c>
      <c r="E62" s="86" t="str">
        <f>IF(B62="","","valitse eristevahvuus")</f>
        <v/>
      </c>
      <c r="F62" s="89" t="str">
        <f>IF(OR(D62="",E62=""),"",IFERROR(VLOOKUP(TEXT(D62,"000")&amp;TEXT(E62,"000"),Tilaustiedot!$A$44:$E$964,5,FALSE),""))</f>
        <v/>
      </c>
      <c r="G62" s="86" t="str">
        <f>IF(B62="","","anna pituus")</f>
        <v/>
      </c>
      <c r="H62" s="86" t="str">
        <f t="shared" ref="H62" si="0">IF(G62="","","anna pituus")</f>
        <v/>
      </c>
      <c r="I62" s="86" t="str">
        <f>IF(H62="","","anna sauman paikka")</f>
        <v/>
      </c>
      <c r="J62" s="255"/>
      <c r="K62" s="255"/>
      <c r="L62" s="255"/>
    </row>
    <row r="63" spans="1:16" s="12" customFormat="1" ht="25.5" customHeight="1" x14ac:dyDescent="0.2">
      <c r="A63" s="36"/>
      <c r="B63" s="255"/>
      <c r="C63" s="255" t="str">
        <f t="shared" ref="C63:C80" si="1">IF(B63="","",IF(OR(B63="PVC",B63="Pural",B63="PVDF"),"anna väri","---"))</f>
        <v/>
      </c>
      <c r="D63" s="86" t="str">
        <f t="shared" ref="D63:D80" si="2">IF(B63="","","valitse putkikoko")</f>
        <v/>
      </c>
      <c r="E63" s="86" t="str">
        <f t="shared" ref="E63:E80" si="3">IF(B63="","","valitse eristevahvuus")</f>
        <v/>
      </c>
      <c r="F63" s="89" t="str">
        <f>IF(OR(D63="",E63=""),"",IFERROR(VLOOKUP(TEXT(D63,"000")&amp;TEXT(E63,"000"),Tilaustiedot!$A$44:$E$964,5,FALSE),""))</f>
        <v/>
      </c>
      <c r="G63" s="86" t="str">
        <f t="shared" ref="G63:G80" si="4">IF(B63="","","anna pituus")</f>
        <v/>
      </c>
      <c r="H63" s="86" t="str">
        <f t="shared" ref="H63" si="5">IF(G63="","","anna pituus")</f>
        <v/>
      </c>
      <c r="I63" s="86" t="str">
        <f t="shared" ref="I63:I80" si="6">IF(H63="","","anna sauman paikka")</f>
        <v/>
      </c>
      <c r="J63" s="255"/>
      <c r="K63" s="255"/>
      <c r="L63" s="255"/>
    </row>
    <row r="64" spans="1:16" s="12" customFormat="1" ht="25.5" customHeight="1" x14ac:dyDescent="0.2">
      <c r="A64" s="36"/>
      <c r="B64" s="255"/>
      <c r="C64" s="255" t="str">
        <f t="shared" si="1"/>
        <v/>
      </c>
      <c r="D64" s="86" t="str">
        <f t="shared" si="2"/>
        <v/>
      </c>
      <c r="E64" s="86" t="str">
        <f t="shared" si="3"/>
        <v/>
      </c>
      <c r="F64" s="89" t="str">
        <f>IF(OR(D64="",E64=""),"",IFERROR(VLOOKUP(TEXT(D64,"000")&amp;TEXT(E64,"000"),Tilaustiedot!$A$44:$E$964,5,FALSE),""))</f>
        <v/>
      </c>
      <c r="G64" s="86" t="str">
        <f t="shared" si="4"/>
        <v/>
      </c>
      <c r="H64" s="86" t="str">
        <f t="shared" ref="H64" si="7">IF(G64="","","anna pituus")</f>
        <v/>
      </c>
      <c r="I64" s="86" t="str">
        <f t="shared" si="6"/>
        <v/>
      </c>
      <c r="J64" s="255"/>
      <c r="K64" s="255"/>
      <c r="L64" s="255"/>
    </row>
    <row r="65" spans="1:12" s="12" customFormat="1" ht="25.5" customHeight="1" x14ac:dyDescent="0.2">
      <c r="A65" s="36"/>
      <c r="B65" s="255"/>
      <c r="C65" s="255" t="str">
        <f t="shared" si="1"/>
        <v/>
      </c>
      <c r="D65" s="86" t="str">
        <f t="shared" si="2"/>
        <v/>
      </c>
      <c r="E65" s="86" t="str">
        <f t="shared" si="3"/>
        <v/>
      </c>
      <c r="F65" s="89" t="str">
        <f>IF(OR(D65="",E65=""),"",IFERROR(VLOOKUP(TEXT(D65,"000")&amp;TEXT(E65,"000"),Tilaustiedot!$A$44:$E$964,5,FALSE),""))</f>
        <v/>
      </c>
      <c r="G65" s="86" t="str">
        <f t="shared" si="4"/>
        <v/>
      </c>
      <c r="H65" s="86" t="str">
        <f t="shared" ref="H65" si="8">IF(G65="","","anna pituus")</f>
        <v/>
      </c>
      <c r="I65" s="86" t="str">
        <f t="shared" si="6"/>
        <v/>
      </c>
      <c r="J65" s="255"/>
      <c r="K65" s="255"/>
      <c r="L65" s="255"/>
    </row>
    <row r="66" spans="1:12" s="12" customFormat="1" ht="25.5" customHeight="1" x14ac:dyDescent="0.2">
      <c r="A66" s="36"/>
      <c r="B66" s="255"/>
      <c r="C66" s="255" t="str">
        <f t="shared" si="1"/>
        <v/>
      </c>
      <c r="D66" s="86" t="str">
        <f t="shared" si="2"/>
        <v/>
      </c>
      <c r="E66" s="86" t="str">
        <f t="shared" si="3"/>
        <v/>
      </c>
      <c r="F66" s="89" t="str">
        <f>IF(OR(D66="",E66=""),"",IFERROR(VLOOKUP(TEXT(D66,"000")&amp;TEXT(E66,"000"),Tilaustiedot!$A$44:$E$964,5,FALSE),""))</f>
        <v/>
      </c>
      <c r="G66" s="86" t="str">
        <f t="shared" si="4"/>
        <v/>
      </c>
      <c r="H66" s="86" t="str">
        <f t="shared" ref="H66" si="9">IF(G66="","","anna pituus")</f>
        <v/>
      </c>
      <c r="I66" s="86" t="str">
        <f t="shared" si="6"/>
        <v/>
      </c>
      <c r="J66" s="255"/>
      <c r="K66" s="255"/>
      <c r="L66" s="255"/>
    </row>
    <row r="67" spans="1:12" s="12" customFormat="1" ht="25.5" customHeight="1" x14ac:dyDescent="0.2">
      <c r="A67" s="36"/>
      <c r="B67" s="255"/>
      <c r="C67" s="255" t="str">
        <f t="shared" si="1"/>
        <v/>
      </c>
      <c r="D67" s="86" t="str">
        <f t="shared" si="2"/>
        <v/>
      </c>
      <c r="E67" s="86" t="str">
        <f t="shared" si="3"/>
        <v/>
      </c>
      <c r="F67" s="89" t="str">
        <f>IF(OR(D67="",E67=""),"",IFERROR(VLOOKUP(TEXT(D67,"000")&amp;TEXT(E67,"000"),Tilaustiedot!$A$44:$E$964,5,FALSE),""))</f>
        <v/>
      </c>
      <c r="G67" s="86" t="str">
        <f t="shared" si="4"/>
        <v/>
      </c>
      <c r="H67" s="86" t="str">
        <f t="shared" ref="H67" si="10">IF(G67="","","anna pituus")</f>
        <v/>
      </c>
      <c r="I67" s="86" t="str">
        <f t="shared" si="6"/>
        <v/>
      </c>
      <c r="J67" s="255"/>
      <c r="K67" s="255"/>
      <c r="L67" s="255"/>
    </row>
    <row r="68" spans="1:12" s="12" customFormat="1" ht="25.5" customHeight="1" x14ac:dyDescent="0.2">
      <c r="A68" s="36"/>
      <c r="B68" s="255"/>
      <c r="C68" s="255" t="str">
        <f t="shared" si="1"/>
        <v/>
      </c>
      <c r="D68" s="86" t="str">
        <f t="shared" si="2"/>
        <v/>
      </c>
      <c r="E68" s="86" t="str">
        <f t="shared" si="3"/>
        <v/>
      </c>
      <c r="F68" s="89" t="str">
        <f>IF(OR(D68="",E68=""),"",IFERROR(VLOOKUP(TEXT(D68,"000")&amp;TEXT(E68,"000"),Tilaustiedot!$A$44:$E$964,5,FALSE),""))</f>
        <v/>
      </c>
      <c r="G68" s="86" t="str">
        <f t="shared" si="4"/>
        <v/>
      </c>
      <c r="H68" s="86" t="str">
        <f t="shared" ref="H68" si="11">IF(G68="","","anna pituus")</f>
        <v/>
      </c>
      <c r="I68" s="86" t="str">
        <f t="shared" si="6"/>
        <v/>
      </c>
      <c r="J68" s="255"/>
      <c r="K68" s="255"/>
      <c r="L68" s="255"/>
    </row>
    <row r="69" spans="1:12" s="12" customFormat="1" ht="25.5" customHeight="1" x14ac:dyDescent="0.2">
      <c r="A69" s="36"/>
      <c r="B69" s="255"/>
      <c r="C69" s="255" t="str">
        <f t="shared" si="1"/>
        <v/>
      </c>
      <c r="D69" s="86" t="str">
        <f t="shared" si="2"/>
        <v/>
      </c>
      <c r="E69" s="86" t="str">
        <f t="shared" si="3"/>
        <v/>
      </c>
      <c r="F69" s="89" t="str">
        <f>IF(OR(D69="",E69=""),"",IFERROR(VLOOKUP(TEXT(D69,"000")&amp;TEXT(E69,"000"),Tilaustiedot!$A$44:$E$964,5,FALSE),""))</f>
        <v/>
      </c>
      <c r="G69" s="86" t="str">
        <f t="shared" si="4"/>
        <v/>
      </c>
      <c r="H69" s="86" t="str">
        <f t="shared" ref="H69" si="12">IF(G69="","","anna pituus")</f>
        <v/>
      </c>
      <c r="I69" s="86" t="str">
        <f t="shared" si="6"/>
        <v/>
      </c>
      <c r="J69" s="255"/>
      <c r="K69" s="255"/>
      <c r="L69" s="255"/>
    </row>
    <row r="70" spans="1:12" s="12" customFormat="1" ht="25.5" customHeight="1" x14ac:dyDescent="0.2">
      <c r="A70" s="36"/>
      <c r="B70" s="255"/>
      <c r="C70" s="255" t="str">
        <f t="shared" si="1"/>
        <v/>
      </c>
      <c r="D70" s="86" t="str">
        <f t="shared" si="2"/>
        <v/>
      </c>
      <c r="E70" s="86" t="str">
        <f t="shared" si="3"/>
        <v/>
      </c>
      <c r="F70" s="89" t="str">
        <f>IF(OR(D70="",E70=""),"",IFERROR(VLOOKUP(TEXT(D70,"000")&amp;TEXT(E70,"000"),Tilaustiedot!$A$44:$E$964,5,FALSE),""))</f>
        <v/>
      </c>
      <c r="G70" s="86" t="str">
        <f t="shared" si="4"/>
        <v/>
      </c>
      <c r="H70" s="86" t="str">
        <f t="shared" ref="H70" si="13">IF(G70="","","anna pituus")</f>
        <v/>
      </c>
      <c r="I70" s="86" t="str">
        <f t="shared" si="6"/>
        <v/>
      </c>
      <c r="J70" s="255"/>
      <c r="K70" s="255"/>
      <c r="L70" s="255"/>
    </row>
    <row r="71" spans="1:12" s="12" customFormat="1" ht="25.5" customHeight="1" x14ac:dyDescent="0.2">
      <c r="A71" s="36"/>
      <c r="B71" s="255"/>
      <c r="C71" s="255" t="str">
        <f t="shared" si="1"/>
        <v/>
      </c>
      <c r="D71" s="86" t="str">
        <f t="shared" si="2"/>
        <v/>
      </c>
      <c r="E71" s="86" t="str">
        <f t="shared" si="3"/>
        <v/>
      </c>
      <c r="F71" s="89" t="str">
        <f>IF(OR(D71="",E71=""),"",IFERROR(VLOOKUP(TEXT(D71,"000")&amp;TEXT(E71,"000"),Tilaustiedot!$A$44:$E$964,5,FALSE),""))</f>
        <v/>
      </c>
      <c r="G71" s="86" t="str">
        <f t="shared" si="4"/>
        <v/>
      </c>
      <c r="H71" s="86" t="str">
        <f t="shared" ref="H71" si="14">IF(G71="","","anna pituus")</f>
        <v/>
      </c>
      <c r="I71" s="86" t="str">
        <f t="shared" si="6"/>
        <v/>
      </c>
      <c r="J71" s="255"/>
      <c r="K71" s="255"/>
      <c r="L71" s="255"/>
    </row>
    <row r="72" spans="1:12" s="12" customFormat="1" ht="25.5" customHeight="1" x14ac:dyDescent="0.2">
      <c r="A72" s="36"/>
      <c r="B72" s="255"/>
      <c r="C72" s="255" t="str">
        <f t="shared" si="1"/>
        <v/>
      </c>
      <c r="D72" s="86" t="str">
        <f t="shared" si="2"/>
        <v/>
      </c>
      <c r="E72" s="86" t="str">
        <f t="shared" si="3"/>
        <v/>
      </c>
      <c r="F72" s="89" t="str">
        <f>IF(OR(D72="",E72=""),"",IFERROR(VLOOKUP(TEXT(D72,"000")&amp;TEXT(E72,"000"),Tilaustiedot!$A$44:$E$964,5,FALSE),""))</f>
        <v/>
      </c>
      <c r="G72" s="86" t="str">
        <f t="shared" si="4"/>
        <v/>
      </c>
      <c r="H72" s="86" t="str">
        <f t="shared" ref="H72" si="15">IF(G72="","","anna pituus")</f>
        <v/>
      </c>
      <c r="I72" s="86" t="str">
        <f t="shared" si="6"/>
        <v/>
      </c>
      <c r="J72" s="255"/>
      <c r="K72" s="255"/>
      <c r="L72" s="255"/>
    </row>
    <row r="73" spans="1:12" s="12" customFormat="1" ht="25.5" customHeight="1" x14ac:dyDescent="0.2">
      <c r="A73" s="36"/>
      <c r="B73" s="255"/>
      <c r="C73" s="255" t="str">
        <f t="shared" si="1"/>
        <v/>
      </c>
      <c r="D73" s="86" t="str">
        <f t="shared" si="2"/>
        <v/>
      </c>
      <c r="E73" s="86" t="str">
        <f t="shared" si="3"/>
        <v/>
      </c>
      <c r="F73" s="89" t="str">
        <f>IF(OR(D73="",E73=""),"",IFERROR(VLOOKUP(TEXT(D73,"000")&amp;TEXT(E73,"000"),Tilaustiedot!$A$44:$E$964,5,FALSE),""))</f>
        <v/>
      </c>
      <c r="G73" s="86" t="str">
        <f t="shared" si="4"/>
        <v/>
      </c>
      <c r="H73" s="86" t="str">
        <f t="shared" ref="H73" si="16">IF(G73="","","anna pituus")</f>
        <v/>
      </c>
      <c r="I73" s="86" t="str">
        <f t="shared" si="6"/>
        <v/>
      </c>
      <c r="J73" s="255"/>
      <c r="K73" s="255"/>
      <c r="L73" s="255"/>
    </row>
    <row r="74" spans="1:12" s="12" customFormat="1" ht="25.5" customHeight="1" x14ac:dyDescent="0.2">
      <c r="A74" s="36"/>
      <c r="B74" s="255"/>
      <c r="C74" s="255" t="str">
        <f t="shared" si="1"/>
        <v/>
      </c>
      <c r="D74" s="86" t="str">
        <f t="shared" si="2"/>
        <v/>
      </c>
      <c r="E74" s="86" t="str">
        <f t="shared" si="3"/>
        <v/>
      </c>
      <c r="F74" s="89" t="str">
        <f>IF(OR(D74="",E74=""),"",IFERROR(VLOOKUP(TEXT(D74,"000")&amp;TEXT(E74,"000"),Tilaustiedot!$A$44:$E$964,5,FALSE),""))</f>
        <v/>
      </c>
      <c r="G74" s="86" t="str">
        <f t="shared" si="4"/>
        <v/>
      </c>
      <c r="H74" s="86" t="str">
        <f t="shared" ref="H74" si="17">IF(G74="","","anna pituus")</f>
        <v/>
      </c>
      <c r="I74" s="86" t="str">
        <f t="shared" si="6"/>
        <v/>
      </c>
      <c r="J74" s="255"/>
      <c r="K74" s="255"/>
      <c r="L74" s="255"/>
    </row>
    <row r="75" spans="1:12" s="12" customFormat="1" ht="25.5" customHeight="1" x14ac:dyDescent="0.2">
      <c r="A75" s="36"/>
      <c r="B75" s="255"/>
      <c r="C75" s="255" t="str">
        <f t="shared" si="1"/>
        <v/>
      </c>
      <c r="D75" s="86" t="str">
        <f t="shared" si="2"/>
        <v/>
      </c>
      <c r="E75" s="86" t="str">
        <f t="shared" si="3"/>
        <v/>
      </c>
      <c r="F75" s="89" t="str">
        <f>IF(OR(D75="",E75=""),"",IFERROR(VLOOKUP(TEXT(D75,"000")&amp;TEXT(E75,"000"),Tilaustiedot!$A$44:$E$964,5,FALSE),""))</f>
        <v/>
      </c>
      <c r="G75" s="86" t="str">
        <f t="shared" si="4"/>
        <v/>
      </c>
      <c r="H75" s="86" t="str">
        <f t="shared" ref="H75" si="18">IF(G75="","","anna pituus")</f>
        <v/>
      </c>
      <c r="I75" s="86" t="str">
        <f t="shared" si="6"/>
        <v/>
      </c>
      <c r="J75" s="255"/>
      <c r="K75" s="255"/>
      <c r="L75" s="255"/>
    </row>
    <row r="76" spans="1:12" s="12" customFormat="1" ht="25.5" customHeight="1" x14ac:dyDescent="0.2">
      <c r="A76" s="36"/>
      <c r="B76" s="255"/>
      <c r="C76" s="255" t="str">
        <f t="shared" si="1"/>
        <v/>
      </c>
      <c r="D76" s="86" t="str">
        <f t="shared" si="2"/>
        <v/>
      </c>
      <c r="E76" s="86" t="str">
        <f t="shared" si="3"/>
        <v/>
      </c>
      <c r="F76" s="89" t="str">
        <f>IF(OR(D76="",E76=""),"",IFERROR(VLOOKUP(TEXT(D76,"000")&amp;TEXT(E76,"000"),Tilaustiedot!$A$44:$E$964,5,FALSE),""))</f>
        <v/>
      </c>
      <c r="G76" s="86" t="str">
        <f t="shared" si="4"/>
        <v/>
      </c>
      <c r="H76" s="86" t="str">
        <f t="shared" ref="H76" si="19">IF(G76="","","anna pituus")</f>
        <v/>
      </c>
      <c r="I76" s="86" t="str">
        <f t="shared" si="6"/>
        <v/>
      </c>
      <c r="J76" s="255"/>
      <c r="K76" s="255"/>
      <c r="L76" s="255"/>
    </row>
    <row r="77" spans="1:12" s="12" customFormat="1" ht="25.5" customHeight="1" x14ac:dyDescent="0.2">
      <c r="A77" s="36"/>
      <c r="B77" s="255"/>
      <c r="C77" s="255" t="str">
        <f t="shared" si="1"/>
        <v/>
      </c>
      <c r="D77" s="86" t="str">
        <f t="shared" si="2"/>
        <v/>
      </c>
      <c r="E77" s="86" t="str">
        <f t="shared" si="3"/>
        <v/>
      </c>
      <c r="F77" s="89" t="str">
        <f>IF(OR(D77="",E77=""),"",IFERROR(VLOOKUP(TEXT(D77,"000")&amp;TEXT(E77,"000"),Tilaustiedot!$A$44:$E$964,5,FALSE),""))</f>
        <v/>
      </c>
      <c r="G77" s="86" t="str">
        <f t="shared" si="4"/>
        <v/>
      </c>
      <c r="H77" s="86" t="str">
        <f t="shared" ref="H77" si="20">IF(G77="","","anna pituus")</f>
        <v/>
      </c>
      <c r="I77" s="86" t="str">
        <f t="shared" si="6"/>
        <v/>
      </c>
      <c r="J77" s="255"/>
      <c r="K77" s="255"/>
      <c r="L77" s="255"/>
    </row>
    <row r="78" spans="1:12" s="12" customFormat="1" ht="25.5" customHeight="1" x14ac:dyDescent="0.2">
      <c r="A78" s="36"/>
      <c r="B78" s="255"/>
      <c r="C78" s="255" t="str">
        <f t="shared" si="1"/>
        <v/>
      </c>
      <c r="D78" s="86" t="str">
        <f t="shared" si="2"/>
        <v/>
      </c>
      <c r="E78" s="86" t="str">
        <f t="shared" si="3"/>
        <v/>
      </c>
      <c r="F78" s="89" t="str">
        <f>IF(OR(D78="",E78=""),"",IFERROR(VLOOKUP(TEXT(D78,"000")&amp;TEXT(E78,"000"),Tilaustiedot!$A$44:$E$964,5,FALSE),""))</f>
        <v/>
      </c>
      <c r="G78" s="86" t="str">
        <f t="shared" si="4"/>
        <v/>
      </c>
      <c r="H78" s="86" t="str">
        <f t="shared" ref="H78" si="21">IF(G78="","","anna pituus")</f>
        <v/>
      </c>
      <c r="I78" s="86" t="str">
        <f t="shared" si="6"/>
        <v/>
      </c>
      <c r="J78" s="255"/>
      <c r="K78" s="255"/>
      <c r="L78" s="255"/>
    </row>
    <row r="79" spans="1:12" s="12" customFormat="1" ht="25.5" customHeight="1" x14ac:dyDescent="0.2">
      <c r="A79" s="36"/>
      <c r="B79" s="255"/>
      <c r="C79" s="255" t="str">
        <f t="shared" si="1"/>
        <v/>
      </c>
      <c r="D79" s="86" t="str">
        <f t="shared" si="2"/>
        <v/>
      </c>
      <c r="E79" s="86" t="str">
        <f t="shared" si="3"/>
        <v/>
      </c>
      <c r="F79" s="89" t="str">
        <f>IF(OR(D79="",E79=""),"",IFERROR(VLOOKUP(TEXT(D79,"000")&amp;TEXT(E79,"000"),Tilaustiedot!$A$44:$E$964,5,FALSE),""))</f>
        <v/>
      </c>
      <c r="G79" s="86" t="str">
        <f t="shared" si="4"/>
        <v/>
      </c>
      <c r="H79" s="86" t="str">
        <f t="shared" ref="H79" si="22">IF(G79="","","anna pituus")</f>
        <v/>
      </c>
      <c r="I79" s="86" t="str">
        <f t="shared" si="6"/>
        <v/>
      </c>
      <c r="J79" s="255"/>
      <c r="K79" s="255"/>
      <c r="L79" s="255"/>
    </row>
    <row r="80" spans="1:12" s="12" customFormat="1" ht="25.5" customHeight="1" x14ac:dyDescent="0.2">
      <c r="A80" s="36"/>
      <c r="B80" s="255"/>
      <c r="C80" s="255" t="str">
        <f t="shared" si="1"/>
        <v/>
      </c>
      <c r="D80" s="86" t="str">
        <f t="shared" si="2"/>
        <v/>
      </c>
      <c r="E80" s="86" t="str">
        <f t="shared" si="3"/>
        <v/>
      </c>
      <c r="F80" s="89" t="str">
        <f>IF(OR(D80="",E80=""),"",IFERROR(VLOOKUP(TEXT(D80,"000")&amp;TEXT(E80,"000"),Tilaustiedot!$A$44:$E$964,5,FALSE),""))</f>
        <v/>
      </c>
      <c r="G80" s="86" t="str">
        <f t="shared" si="4"/>
        <v/>
      </c>
      <c r="H80" s="86" t="str">
        <f t="shared" ref="H80" si="23">IF(G80="","","anna pituus")</f>
        <v/>
      </c>
      <c r="I80" s="86" t="str">
        <f t="shared" si="6"/>
        <v/>
      </c>
      <c r="J80" s="255"/>
      <c r="K80" s="255"/>
      <c r="L80" s="255"/>
    </row>
  </sheetData>
  <sheetProtection algorithmName="SHA-512" hashValue="IWK3FKAmsYQvaF5awul5CJk+HNRuo817sns+h+SGLcUlw2BNpbG4fWPKJHLNtTn2fUFQCgCvZhmtbCYpIwxPRA==" saltValue="RjwBX/IbQl05sOG0NIrvvw==" spinCount="100000" sheet="1" selectLockedCells="1"/>
  <mergeCells count="3">
    <mergeCell ref="G56:K56"/>
    <mergeCell ref="E59:F59"/>
    <mergeCell ref="H59:I59"/>
  </mergeCells>
  <phoneticPr fontId="0" type="noConversion"/>
  <dataValidations count="8">
    <dataValidation type="list" allowBlank="1" showInputMessage="1" sqref="E36:E51" xr:uid="{00000000-0002-0000-0500-000002000000}">
      <formula1>#REF!</formula1>
    </dataValidation>
    <dataValidation type="list" allowBlank="1" showInputMessage="1" sqref="I36:I51" xr:uid="{00000000-0002-0000-0500-000003000000}">
      <formula1>#REF!</formula1>
    </dataValidation>
    <dataValidation allowBlank="1" showInputMessage="1" sqref="F62:H80" xr:uid="{00000000-0002-0000-0500-000004000000}"/>
    <dataValidation type="list" allowBlank="1" showInputMessage="1" showErrorMessage="1" sqref="J62:J80" xr:uid="{00000000-0002-0000-0500-000005000000}">
      <formula1>"Kyllä,Ei"</formula1>
    </dataValidation>
    <dataValidation type="list" allowBlank="1" showInputMessage="1" sqref="D62:D80" xr:uid="{1F2D1206-8D35-459A-A146-8E20C3ED10C6}">
      <formula1>$D$2:$D$51</formula1>
    </dataValidation>
    <dataValidation type="list" allowBlank="1" showInputMessage="1" sqref="E62:E80" xr:uid="{23B51FC2-0AFF-46D6-B8FA-66B8BBB2127B}">
      <formula1>$E$2:$E$19</formula1>
    </dataValidation>
    <dataValidation type="list" allowBlank="1" showInputMessage="1" showErrorMessage="1" sqref="B62:B80" xr:uid="{130DDEE3-0974-401E-AD95-F686DEF13C9B}">
      <formula1>$A$39:$A$47</formula1>
    </dataValidation>
    <dataValidation type="list" allowBlank="1" showInputMessage="1" sqref="I62:I80" xr:uid="{E8EA2179-7229-4C8E-8A0F-327E22532A9F}">
      <formula1>$H$2:$H$5</formula1>
    </dataValidation>
  </dataValidations>
  <printOptions horizontalCentered="1"/>
  <pageMargins left="0.19685039370078741" right="0.31496062992125984" top="0.42" bottom="0.59055118110236227" header="0.39" footer="0.51181102362204722"/>
  <pageSetup paperSize="9" scale="4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98"/>
  <sheetViews>
    <sheetView topLeftCell="A10" zoomScaleNormal="100" workbookViewId="0">
      <selection activeCell="A14" sqref="A14"/>
    </sheetView>
  </sheetViews>
  <sheetFormatPr defaultRowHeight="12.75" x14ac:dyDescent="0.2"/>
  <cols>
    <col min="1" max="1" width="14.42578125" bestFit="1" customWidth="1"/>
    <col min="2" max="5" width="9.140625" style="208" customWidth="1"/>
    <col min="6" max="6" width="11" style="208" customWidth="1"/>
    <col min="7" max="7" width="13.7109375" style="208" customWidth="1"/>
    <col min="8" max="8" width="13.85546875" style="208" customWidth="1"/>
    <col min="9" max="9" width="14" style="208" bestFit="1" customWidth="1"/>
    <col min="10" max="10" width="14" style="208" customWidth="1"/>
    <col min="11" max="11" width="14.85546875" style="208" customWidth="1"/>
    <col min="12" max="12" width="12.7109375" style="208" customWidth="1"/>
    <col min="13" max="17" width="11.7109375" style="208" customWidth="1"/>
    <col min="18" max="18" width="9.28515625" style="208" customWidth="1"/>
    <col min="19" max="19" width="12.85546875" style="208" bestFit="1" customWidth="1"/>
  </cols>
  <sheetData>
    <row r="1" spans="1:19" hidden="1" x14ac:dyDescent="0.2">
      <c r="G1" s="208" t="s">
        <v>143</v>
      </c>
      <c r="L1"/>
      <c r="M1"/>
      <c r="N1"/>
      <c r="O1"/>
      <c r="P1"/>
      <c r="Q1"/>
      <c r="R1"/>
      <c r="S1"/>
    </row>
    <row r="2" spans="1:19" hidden="1" x14ac:dyDescent="0.2">
      <c r="A2" t="s">
        <v>193</v>
      </c>
      <c r="C2" t="s">
        <v>194</v>
      </c>
      <c r="G2" s="208" t="s">
        <v>0</v>
      </c>
      <c r="L2"/>
      <c r="M2"/>
      <c r="N2"/>
      <c r="O2"/>
      <c r="P2"/>
      <c r="Q2"/>
      <c r="R2"/>
      <c r="S2"/>
    </row>
    <row r="3" spans="1:19" hidden="1" x14ac:dyDescent="0.2">
      <c r="A3" t="s">
        <v>213</v>
      </c>
      <c r="C3" t="s">
        <v>196</v>
      </c>
      <c r="D3"/>
      <c r="E3" s="208">
        <v>100791</v>
      </c>
      <c r="G3" s="208" t="s">
        <v>132</v>
      </c>
      <c r="L3"/>
      <c r="M3"/>
      <c r="N3"/>
      <c r="O3"/>
      <c r="P3"/>
      <c r="Q3"/>
      <c r="R3"/>
      <c r="S3"/>
    </row>
    <row r="4" spans="1:19" hidden="1" x14ac:dyDescent="0.2">
      <c r="D4"/>
      <c r="G4" s="208" t="s">
        <v>139</v>
      </c>
      <c r="L4"/>
      <c r="M4"/>
      <c r="N4"/>
      <c r="O4"/>
      <c r="P4"/>
      <c r="Q4"/>
      <c r="R4"/>
      <c r="S4"/>
    </row>
    <row r="5" spans="1:19" hidden="1" x14ac:dyDescent="0.2">
      <c r="D5"/>
      <c r="G5" s="208" t="s">
        <v>229</v>
      </c>
      <c r="L5"/>
      <c r="M5"/>
      <c r="N5"/>
      <c r="O5"/>
      <c r="P5"/>
      <c r="Q5"/>
      <c r="R5"/>
      <c r="S5"/>
    </row>
    <row r="6" spans="1:19" hidden="1" x14ac:dyDescent="0.2">
      <c r="D6"/>
      <c r="G6" s="208" t="s">
        <v>151</v>
      </c>
      <c r="L6"/>
      <c r="M6"/>
      <c r="N6"/>
      <c r="O6"/>
      <c r="P6"/>
      <c r="Q6"/>
      <c r="R6"/>
      <c r="S6"/>
    </row>
    <row r="7" spans="1:19" hidden="1" x14ac:dyDescent="0.2">
      <c r="D7"/>
      <c r="G7" s="208" t="s">
        <v>2</v>
      </c>
      <c r="L7"/>
      <c r="M7"/>
      <c r="N7"/>
      <c r="O7"/>
      <c r="P7"/>
      <c r="Q7"/>
      <c r="R7"/>
      <c r="S7"/>
    </row>
    <row r="8" spans="1:19" hidden="1" x14ac:dyDescent="0.2">
      <c r="D8"/>
      <c r="G8" s="208" t="s">
        <v>1</v>
      </c>
      <c r="L8"/>
      <c r="M8"/>
      <c r="N8"/>
      <c r="O8"/>
      <c r="P8"/>
      <c r="Q8"/>
      <c r="R8"/>
      <c r="S8"/>
    </row>
    <row r="9" spans="1:19" ht="18" hidden="1" customHeight="1" thickBot="1" x14ac:dyDescent="0.25">
      <c r="G9" s="208" t="s">
        <v>231</v>
      </c>
      <c r="L9"/>
      <c r="M9"/>
      <c r="N9"/>
      <c r="O9"/>
      <c r="P9"/>
      <c r="Q9"/>
      <c r="R9"/>
      <c r="S9"/>
    </row>
    <row r="10" spans="1:19" ht="60" customHeight="1" x14ac:dyDescent="0.2">
      <c r="A10" s="209"/>
      <c r="B10" s="210"/>
      <c r="C10" s="210"/>
      <c r="D10" s="210"/>
      <c r="E10" s="210"/>
      <c r="F10" s="210"/>
      <c r="G10" s="210"/>
      <c r="H10" s="211" t="s">
        <v>197</v>
      </c>
      <c r="I10" s="210"/>
      <c r="J10" s="210"/>
      <c r="K10" s="210"/>
      <c r="L10" s="212"/>
      <c r="M10" s="212"/>
      <c r="N10" s="212"/>
      <c r="O10" s="212"/>
      <c r="P10" s="212"/>
      <c r="Q10" s="212"/>
      <c r="R10" s="212"/>
      <c r="S10" s="213"/>
    </row>
    <row r="11" spans="1:19" ht="120" customHeight="1" x14ac:dyDescent="0.2">
      <c r="A11" s="214"/>
      <c r="B11" s="215"/>
      <c r="C11" s="215"/>
      <c r="D11" s="215"/>
      <c r="E11" s="215"/>
      <c r="F11" s="215"/>
      <c r="G11" s="215"/>
      <c r="H11" s="216"/>
      <c r="I11" s="215"/>
      <c r="J11" s="215"/>
      <c r="K11" s="215"/>
      <c r="L11" s="166"/>
      <c r="M11" s="166"/>
      <c r="N11" s="166"/>
      <c r="O11" s="166"/>
      <c r="P11" s="166"/>
      <c r="Q11" s="166"/>
      <c r="R11" s="166"/>
      <c r="S11" s="169"/>
    </row>
    <row r="12" spans="1:19" ht="30" customHeight="1" thickBot="1" x14ac:dyDescent="0.3">
      <c r="A12" s="214"/>
      <c r="B12" s="215"/>
      <c r="C12" s="215"/>
      <c r="D12" s="215"/>
      <c r="E12" s="215"/>
      <c r="F12" s="215"/>
      <c r="G12" s="215"/>
      <c r="H12" s="217"/>
      <c r="I12" s="218" t="s">
        <v>198</v>
      </c>
      <c r="J12" s="219"/>
      <c r="K12" s="219"/>
      <c r="L12" s="220" t="s">
        <v>199</v>
      </c>
      <c r="M12" s="221"/>
      <c r="N12" s="221"/>
      <c r="O12" s="221"/>
      <c r="P12" s="502" t="s">
        <v>200</v>
      </c>
      <c r="Q12" s="502"/>
      <c r="R12" s="166"/>
      <c r="S12" s="169"/>
    </row>
    <row r="13" spans="1:19" ht="66" customHeight="1" x14ac:dyDescent="0.2">
      <c r="A13" s="222" t="s">
        <v>201</v>
      </c>
      <c r="B13" s="223" t="s">
        <v>18</v>
      </c>
      <c r="C13" s="223" t="s">
        <v>19</v>
      </c>
      <c r="D13" s="223" t="s">
        <v>75</v>
      </c>
      <c r="E13" s="223" t="s">
        <v>202</v>
      </c>
      <c r="F13" s="223" t="s">
        <v>203</v>
      </c>
      <c r="G13" s="223" t="s">
        <v>161</v>
      </c>
      <c r="H13" s="223" t="s">
        <v>164</v>
      </c>
      <c r="I13" s="224" t="s">
        <v>204</v>
      </c>
      <c r="J13" s="224" t="s">
        <v>205</v>
      </c>
      <c r="K13" s="224" t="s">
        <v>206</v>
      </c>
      <c r="L13" s="225" t="s">
        <v>207</v>
      </c>
      <c r="M13" s="225" t="s">
        <v>195</v>
      </c>
      <c r="N13" s="225" t="s">
        <v>208</v>
      </c>
      <c r="O13" s="225" t="s">
        <v>209</v>
      </c>
      <c r="P13" s="226" t="s">
        <v>97</v>
      </c>
      <c r="Q13" s="226" t="s">
        <v>210</v>
      </c>
      <c r="R13" s="223" t="s">
        <v>211</v>
      </c>
      <c r="S13" s="227" t="s">
        <v>212</v>
      </c>
    </row>
    <row r="14" spans="1:19" x14ac:dyDescent="0.2">
      <c r="A14" s="228"/>
      <c r="B14" s="229"/>
      <c r="C14" s="229"/>
      <c r="D14" s="229" t="str">
        <f>IF(A14="laippakotelo","---","")</f>
        <v/>
      </c>
      <c r="E14" s="229"/>
      <c r="F14" s="229"/>
      <c r="G14" s="229"/>
      <c r="H14" s="229" t="str">
        <f>IF(G14="","",IF(OR(G14="PVC",G14="Pural",G14="PVDF"),"anna väri","---"))</f>
        <v/>
      </c>
      <c r="I14" s="229"/>
      <c r="J14" s="229"/>
      <c r="K14" s="229"/>
      <c r="L14" s="228"/>
      <c r="M14" s="228"/>
      <c r="N14" s="228"/>
      <c r="O14" s="228"/>
      <c r="P14" s="228" t="str">
        <f>IF(OR(N14=1,O14=1),"anna H","")</f>
        <v/>
      </c>
      <c r="Q14" s="228" t="str">
        <f>IF(OR(N14=1,O14=1),"anna asento","")</f>
        <v/>
      </c>
      <c r="R14" s="228"/>
      <c r="S14" s="228" t="str">
        <f>IF(AND(R14&gt;0,OR(N14=1,O14=1)),"kuvan mukaan","")</f>
        <v/>
      </c>
    </row>
    <row r="15" spans="1:19" x14ac:dyDescent="0.2">
      <c r="A15" s="228"/>
      <c r="B15" s="229"/>
      <c r="C15" s="229"/>
      <c r="D15" s="229" t="str">
        <f t="shared" ref="D15:D78" si="0">IF(A15="laippakotelo","---","")</f>
        <v/>
      </c>
      <c r="E15" s="229"/>
      <c r="F15" s="229"/>
      <c r="G15" s="229"/>
      <c r="H15" s="229" t="str">
        <f t="shared" ref="H15:H78" si="1">IF(G15="","",IF(OR(G15="PVC",G15="Pural",G15="PVDF"),"anna väri","---"))</f>
        <v/>
      </c>
      <c r="I15" s="229"/>
      <c r="J15" s="229"/>
      <c r="K15" s="229"/>
      <c r="L15" s="228"/>
      <c r="M15" s="228"/>
      <c r="N15" s="228"/>
      <c r="O15" s="228"/>
      <c r="P15" s="228" t="str">
        <f t="shared" ref="P15:P78" si="2">IF(OR(N15=1,O15=1),"anna H","")</f>
        <v/>
      </c>
      <c r="Q15" s="228" t="str">
        <f t="shared" ref="Q15:Q78" si="3">IF(OR(N15=1,O15=1),"anna asento","")</f>
        <v/>
      </c>
      <c r="R15" s="228"/>
      <c r="S15" s="228" t="str">
        <f t="shared" ref="S15:S78" si="4">IF(AND(R15&gt;0,OR(N15=1,O15=1)),"kuvan mukaan","")</f>
        <v/>
      </c>
    </row>
    <row r="16" spans="1:19" x14ac:dyDescent="0.2">
      <c r="A16" s="228"/>
      <c r="B16" s="229"/>
      <c r="C16" s="229"/>
      <c r="D16" s="229" t="str">
        <f t="shared" si="0"/>
        <v/>
      </c>
      <c r="E16" s="229"/>
      <c r="F16" s="229"/>
      <c r="G16" s="229"/>
      <c r="H16" s="229" t="str">
        <f t="shared" si="1"/>
        <v/>
      </c>
      <c r="I16" s="229"/>
      <c r="J16" s="229"/>
      <c r="K16" s="229"/>
      <c r="L16" s="228"/>
      <c r="M16" s="228"/>
      <c r="N16" s="228"/>
      <c r="O16" s="228"/>
      <c r="P16" s="228" t="str">
        <f t="shared" si="2"/>
        <v/>
      </c>
      <c r="Q16" s="228" t="str">
        <f t="shared" si="3"/>
        <v/>
      </c>
      <c r="R16" s="228"/>
      <c r="S16" s="228" t="str">
        <f t="shared" si="4"/>
        <v/>
      </c>
    </row>
    <row r="17" spans="1:19" x14ac:dyDescent="0.2">
      <c r="A17" s="228"/>
      <c r="B17" s="229"/>
      <c r="C17" s="229"/>
      <c r="D17" s="229" t="str">
        <f t="shared" si="0"/>
        <v/>
      </c>
      <c r="E17" s="229"/>
      <c r="F17" s="229"/>
      <c r="G17" s="229"/>
      <c r="H17" s="229" t="str">
        <f t="shared" si="1"/>
        <v/>
      </c>
      <c r="I17" s="229"/>
      <c r="J17" s="229"/>
      <c r="K17" s="229"/>
      <c r="L17" s="228"/>
      <c r="M17" s="228"/>
      <c r="N17" s="228"/>
      <c r="O17" s="228"/>
      <c r="P17" s="228" t="str">
        <f t="shared" si="2"/>
        <v/>
      </c>
      <c r="Q17" s="228" t="str">
        <f t="shared" si="3"/>
        <v/>
      </c>
      <c r="R17" s="228"/>
      <c r="S17" s="228" t="str">
        <f t="shared" si="4"/>
        <v/>
      </c>
    </row>
    <row r="18" spans="1:19" x14ac:dyDescent="0.2">
      <c r="A18" s="228"/>
      <c r="B18" s="229"/>
      <c r="C18" s="229"/>
      <c r="D18" s="229" t="str">
        <f t="shared" si="0"/>
        <v/>
      </c>
      <c r="E18" s="229"/>
      <c r="F18" s="229"/>
      <c r="G18" s="229"/>
      <c r="H18" s="229" t="str">
        <f t="shared" si="1"/>
        <v/>
      </c>
      <c r="I18" s="229"/>
      <c r="J18" s="229"/>
      <c r="K18" s="229"/>
      <c r="L18" s="228"/>
      <c r="M18" s="228"/>
      <c r="N18" s="228"/>
      <c r="O18" s="228"/>
      <c r="P18" s="228" t="str">
        <f t="shared" si="2"/>
        <v/>
      </c>
      <c r="Q18" s="228" t="str">
        <f t="shared" si="3"/>
        <v/>
      </c>
      <c r="R18" s="228"/>
      <c r="S18" s="228" t="str">
        <f t="shared" si="4"/>
        <v/>
      </c>
    </row>
    <row r="19" spans="1:19" x14ac:dyDescent="0.2">
      <c r="A19" s="228"/>
      <c r="B19" s="229"/>
      <c r="C19" s="229"/>
      <c r="D19" s="229" t="str">
        <f t="shared" si="0"/>
        <v/>
      </c>
      <c r="E19" s="229"/>
      <c r="F19" s="229"/>
      <c r="G19" s="229"/>
      <c r="H19" s="229" t="str">
        <f t="shared" si="1"/>
        <v/>
      </c>
      <c r="I19" s="229"/>
      <c r="J19" s="229"/>
      <c r="K19" s="229"/>
      <c r="L19" s="228"/>
      <c r="M19" s="228"/>
      <c r="N19" s="228"/>
      <c r="O19" s="228"/>
      <c r="P19" s="228" t="str">
        <f t="shared" si="2"/>
        <v/>
      </c>
      <c r="Q19" s="228" t="str">
        <f t="shared" si="3"/>
        <v/>
      </c>
      <c r="R19" s="228"/>
      <c r="S19" s="228" t="str">
        <f t="shared" si="4"/>
        <v/>
      </c>
    </row>
    <row r="20" spans="1:19" x14ac:dyDescent="0.2">
      <c r="A20" s="228"/>
      <c r="B20" s="229"/>
      <c r="C20" s="229"/>
      <c r="D20" s="229" t="str">
        <f t="shared" si="0"/>
        <v/>
      </c>
      <c r="E20" s="229"/>
      <c r="F20" s="229"/>
      <c r="G20" s="229"/>
      <c r="H20" s="229" t="str">
        <f t="shared" si="1"/>
        <v/>
      </c>
      <c r="I20" s="229"/>
      <c r="J20" s="229"/>
      <c r="K20" s="229"/>
      <c r="L20" s="228"/>
      <c r="M20" s="228"/>
      <c r="N20" s="228"/>
      <c r="O20" s="228"/>
      <c r="P20" s="228" t="str">
        <f t="shared" si="2"/>
        <v/>
      </c>
      <c r="Q20" s="228" t="str">
        <f t="shared" si="3"/>
        <v/>
      </c>
      <c r="R20" s="228"/>
      <c r="S20" s="228" t="str">
        <f t="shared" si="4"/>
        <v/>
      </c>
    </row>
    <row r="21" spans="1:19" x14ac:dyDescent="0.2">
      <c r="A21" s="228"/>
      <c r="B21" s="229"/>
      <c r="C21" s="229"/>
      <c r="D21" s="229" t="str">
        <f t="shared" si="0"/>
        <v/>
      </c>
      <c r="E21" s="229"/>
      <c r="F21" s="229"/>
      <c r="G21" s="229"/>
      <c r="H21" s="229" t="str">
        <f t="shared" si="1"/>
        <v/>
      </c>
      <c r="I21" s="229"/>
      <c r="J21" s="229"/>
      <c r="K21" s="229"/>
      <c r="L21" s="228"/>
      <c r="M21" s="228"/>
      <c r="N21" s="228"/>
      <c r="O21" s="228"/>
      <c r="P21" s="228" t="str">
        <f t="shared" si="2"/>
        <v/>
      </c>
      <c r="Q21" s="228" t="str">
        <f t="shared" si="3"/>
        <v/>
      </c>
      <c r="R21" s="228"/>
      <c r="S21" s="228" t="str">
        <f t="shared" si="4"/>
        <v/>
      </c>
    </row>
    <row r="22" spans="1:19" x14ac:dyDescent="0.2">
      <c r="A22" s="228"/>
      <c r="B22" s="229"/>
      <c r="C22" s="229"/>
      <c r="D22" s="229" t="str">
        <f t="shared" si="0"/>
        <v/>
      </c>
      <c r="E22" s="229"/>
      <c r="F22" s="229"/>
      <c r="G22" s="229"/>
      <c r="H22" s="229" t="str">
        <f t="shared" si="1"/>
        <v/>
      </c>
      <c r="I22" s="229"/>
      <c r="J22" s="229"/>
      <c r="K22" s="229"/>
      <c r="L22" s="228"/>
      <c r="M22" s="228"/>
      <c r="N22" s="228"/>
      <c r="O22" s="228"/>
      <c r="P22" s="228" t="str">
        <f t="shared" si="2"/>
        <v/>
      </c>
      <c r="Q22" s="228" t="str">
        <f t="shared" si="3"/>
        <v/>
      </c>
      <c r="R22" s="228"/>
      <c r="S22" s="228" t="str">
        <f t="shared" si="4"/>
        <v/>
      </c>
    </row>
    <row r="23" spans="1:19" x14ac:dyDescent="0.2">
      <c r="A23" s="228"/>
      <c r="B23" s="229"/>
      <c r="C23" s="229"/>
      <c r="D23" s="229" t="str">
        <f t="shared" si="0"/>
        <v/>
      </c>
      <c r="E23" s="229"/>
      <c r="F23" s="229"/>
      <c r="G23" s="229"/>
      <c r="H23" s="229" t="str">
        <f t="shared" si="1"/>
        <v/>
      </c>
      <c r="I23" s="229"/>
      <c r="J23" s="229"/>
      <c r="K23" s="229"/>
      <c r="L23" s="228"/>
      <c r="M23" s="228"/>
      <c r="N23" s="228"/>
      <c r="O23" s="228"/>
      <c r="P23" s="228" t="str">
        <f t="shared" si="2"/>
        <v/>
      </c>
      <c r="Q23" s="228" t="str">
        <f t="shared" si="3"/>
        <v/>
      </c>
      <c r="R23" s="228"/>
      <c r="S23" s="228" t="str">
        <f t="shared" si="4"/>
        <v/>
      </c>
    </row>
    <row r="24" spans="1:19" x14ac:dyDescent="0.2">
      <c r="A24" s="228"/>
      <c r="B24" s="229"/>
      <c r="C24" s="229"/>
      <c r="D24" s="229" t="str">
        <f t="shared" si="0"/>
        <v/>
      </c>
      <c r="E24" s="229"/>
      <c r="F24" s="229"/>
      <c r="G24" s="229"/>
      <c r="H24" s="229" t="str">
        <f t="shared" si="1"/>
        <v/>
      </c>
      <c r="I24" s="229"/>
      <c r="J24" s="229"/>
      <c r="K24" s="229"/>
      <c r="L24" s="228"/>
      <c r="M24" s="228"/>
      <c r="N24" s="228"/>
      <c r="O24" s="228"/>
      <c r="P24" s="228" t="str">
        <f t="shared" si="2"/>
        <v/>
      </c>
      <c r="Q24" s="228" t="str">
        <f t="shared" si="3"/>
        <v/>
      </c>
      <c r="R24" s="228"/>
      <c r="S24" s="228" t="str">
        <f t="shared" si="4"/>
        <v/>
      </c>
    </row>
    <row r="25" spans="1:19" x14ac:dyDescent="0.2">
      <c r="A25" s="228"/>
      <c r="B25" s="229"/>
      <c r="C25" s="229"/>
      <c r="D25" s="229" t="str">
        <f t="shared" si="0"/>
        <v/>
      </c>
      <c r="E25" s="229"/>
      <c r="F25" s="229"/>
      <c r="G25" s="229"/>
      <c r="H25" s="229" t="str">
        <f t="shared" si="1"/>
        <v/>
      </c>
      <c r="I25" s="229"/>
      <c r="J25" s="229"/>
      <c r="K25" s="229"/>
      <c r="L25" s="228"/>
      <c r="M25" s="228"/>
      <c r="N25" s="228"/>
      <c r="O25" s="228"/>
      <c r="P25" s="228" t="str">
        <f t="shared" si="2"/>
        <v/>
      </c>
      <c r="Q25" s="228" t="str">
        <f t="shared" si="3"/>
        <v/>
      </c>
      <c r="R25" s="228"/>
      <c r="S25" s="228" t="str">
        <f t="shared" si="4"/>
        <v/>
      </c>
    </row>
    <row r="26" spans="1:19" x14ac:dyDescent="0.2">
      <c r="A26" s="228"/>
      <c r="B26" s="229"/>
      <c r="C26" s="229"/>
      <c r="D26" s="229" t="str">
        <f t="shared" si="0"/>
        <v/>
      </c>
      <c r="E26" s="229"/>
      <c r="F26" s="229"/>
      <c r="G26" s="229"/>
      <c r="H26" s="229" t="str">
        <f t="shared" si="1"/>
        <v/>
      </c>
      <c r="I26" s="229"/>
      <c r="J26" s="229"/>
      <c r="K26" s="229"/>
      <c r="L26" s="228"/>
      <c r="M26" s="228"/>
      <c r="N26" s="228"/>
      <c r="O26" s="228"/>
      <c r="P26" s="228" t="str">
        <f t="shared" si="2"/>
        <v/>
      </c>
      <c r="Q26" s="228" t="str">
        <f t="shared" si="3"/>
        <v/>
      </c>
      <c r="R26" s="228"/>
      <c r="S26" s="228" t="str">
        <f t="shared" si="4"/>
        <v/>
      </c>
    </row>
    <row r="27" spans="1:19" x14ac:dyDescent="0.2">
      <c r="A27" s="228"/>
      <c r="B27" s="229"/>
      <c r="C27" s="229"/>
      <c r="D27" s="229" t="str">
        <f t="shared" si="0"/>
        <v/>
      </c>
      <c r="E27" s="229"/>
      <c r="F27" s="229"/>
      <c r="G27" s="229"/>
      <c r="H27" s="229" t="str">
        <f t="shared" si="1"/>
        <v/>
      </c>
      <c r="I27" s="229"/>
      <c r="J27" s="229"/>
      <c r="K27" s="229"/>
      <c r="L27" s="228"/>
      <c r="M27" s="228"/>
      <c r="N27" s="228"/>
      <c r="O27" s="228"/>
      <c r="P27" s="228" t="str">
        <f t="shared" si="2"/>
        <v/>
      </c>
      <c r="Q27" s="228" t="str">
        <f t="shared" si="3"/>
        <v/>
      </c>
      <c r="R27" s="228"/>
      <c r="S27" s="228" t="str">
        <f t="shared" si="4"/>
        <v/>
      </c>
    </row>
    <row r="28" spans="1:19" x14ac:dyDescent="0.2">
      <c r="A28" s="228"/>
      <c r="B28" s="229"/>
      <c r="C28" s="229"/>
      <c r="D28" s="229" t="str">
        <f t="shared" si="0"/>
        <v/>
      </c>
      <c r="E28" s="229"/>
      <c r="F28" s="229"/>
      <c r="G28" s="229"/>
      <c r="H28" s="229" t="str">
        <f t="shared" si="1"/>
        <v/>
      </c>
      <c r="I28" s="229"/>
      <c r="J28" s="229"/>
      <c r="K28" s="229"/>
      <c r="L28" s="228"/>
      <c r="M28" s="228"/>
      <c r="N28" s="228"/>
      <c r="O28" s="228"/>
      <c r="P28" s="228" t="str">
        <f t="shared" si="2"/>
        <v/>
      </c>
      <c r="Q28" s="228" t="str">
        <f t="shared" si="3"/>
        <v/>
      </c>
      <c r="R28" s="228"/>
      <c r="S28" s="228" t="str">
        <f t="shared" si="4"/>
        <v/>
      </c>
    </row>
    <row r="29" spans="1:19" x14ac:dyDescent="0.2">
      <c r="A29" s="228"/>
      <c r="B29" s="229"/>
      <c r="C29" s="229"/>
      <c r="D29" s="229" t="str">
        <f t="shared" si="0"/>
        <v/>
      </c>
      <c r="E29" s="229"/>
      <c r="F29" s="229"/>
      <c r="G29" s="229"/>
      <c r="H29" s="229" t="str">
        <f t="shared" si="1"/>
        <v/>
      </c>
      <c r="I29" s="229"/>
      <c r="J29" s="229"/>
      <c r="K29" s="229"/>
      <c r="L29" s="228"/>
      <c r="M29" s="228"/>
      <c r="N29" s="228"/>
      <c r="O29" s="228"/>
      <c r="P29" s="228" t="str">
        <f t="shared" si="2"/>
        <v/>
      </c>
      <c r="Q29" s="228" t="str">
        <f t="shared" si="3"/>
        <v/>
      </c>
      <c r="R29" s="228"/>
      <c r="S29" s="228" t="str">
        <f t="shared" si="4"/>
        <v/>
      </c>
    </row>
    <row r="30" spans="1:19" x14ac:dyDescent="0.2">
      <c r="A30" s="228"/>
      <c r="B30" s="229"/>
      <c r="C30" s="229"/>
      <c r="D30" s="229" t="str">
        <f t="shared" si="0"/>
        <v/>
      </c>
      <c r="E30" s="229"/>
      <c r="F30" s="229"/>
      <c r="G30" s="229"/>
      <c r="H30" s="229" t="str">
        <f t="shared" si="1"/>
        <v/>
      </c>
      <c r="I30" s="229"/>
      <c r="J30" s="229"/>
      <c r="K30" s="229"/>
      <c r="L30" s="228"/>
      <c r="M30" s="228"/>
      <c r="N30" s="228"/>
      <c r="O30" s="228"/>
      <c r="P30" s="228" t="str">
        <f t="shared" si="2"/>
        <v/>
      </c>
      <c r="Q30" s="228" t="str">
        <f t="shared" si="3"/>
        <v/>
      </c>
      <c r="R30" s="228"/>
      <c r="S30" s="228" t="str">
        <f t="shared" si="4"/>
        <v/>
      </c>
    </row>
    <row r="31" spans="1:19" x14ac:dyDescent="0.2">
      <c r="A31" s="228"/>
      <c r="B31" s="229"/>
      <c r="C31" s="229"/>
      <c r="D31" s="229" t="str">
        <f t="shared" si="0"/>
        <v/>
      </c>
      <c r="E31" s="229"/>
      <c r="F31" s="229"/>
      <c r="G31" s="229"/>
      <c r="H31" s="229" t="str">
        <f t="shared" si="1"/>
        <v/>
      </c>
      <c r="I31" s="229"/>
      <c r="J31" s="229"/>
      <c r="K31" s="229"/>
      <c r="L31" s="228"/>
      <c r="M31" s="228"/>
      <c r="N31" s="228"/>
      <c r="O31" s="228"/>
      <c r="P31" s="228" t="str">
        <f t="shared" si="2"/>
        <v/>
      </c>
      <c r="Q31" s="228" t="str">
        <f t="shared" si="3"/>
        <v/>
      </c>
      <c r="R31" s="228"/>
      <c r="S31" s="228" t="str">
        <f t="shared" si="4"/>
        <v/>
      </c>
    </row>
    <row r="32" spans="1:19" x14ac:dyDescent="0.2">
      <c r="A32" s="228"/>
      <c r="B32" s="229"/>
      <c r="C32" s="229"/>
      <c r="D32" s="229" t="str">
        <f t="shared" si="0"/>
        <v/>
      </c>
      <c r="E32" s="229"/>
      <c r="F32" s="229"/>
      <c r="G32" s="229"/>
      <c r="H32" s="229" t="str">
        <f t="shared" si="1"/>
        <v/>
      </c>
      <c r="I32" s="229"/>
      <c r="J32" s="229"/>
      <c r="K32" s="229"/>
      <c r="L32" s="228"/>
      <c r="M32" s="228"/>
      <c r="N32" s="228"/>
      <c r="O32" s="228"/>
      <c r="P32" s="228" t="str">
        <f t="shared" si="2"/>
        <v/>
      </c>
      <c r="Q32" s="228" t="str">
        <f t="shared" si="3"/>
        <v/>
      </c>
      <c r="R32" s="228"/>
      <c r="S32" s="228" t="str">
        <f t="shared" si="4"/>
        <v/>
      </c>
    </row>
    <row r="33" spans="1:19" x14ac:dyDescent="0.2">
      <c r="A33" s="228"/>
      <c r="B33" s="229"/>
      <c r="C33" s="229"/>
      <c r="D33" s="229" t="str">
        <f t="shared" si="0"/>
        <v/>
      </c>
      <c r="E33" s="229"/>
      <c r="F33" s="229"/>
      <c r="G33" s="229"/>
      <c r="H33" s="229" t="str">
        <f t="shared" si="1"/>
        <v/>
      </c>
      <c r="I33" s="229"/>
      <c r="J33" s="229"/>
      <c r="K33" s="229"/>
      <c r="L33" s="228"/>
      <c r="M33" s="228"/>
      <c r="N33" s="228"/>
      <c r="O33" s="228"/>
      <c r="P33" s="228" t="str">
        <f t="shared" si="2"/>
        <v/>
      </c>
      <c r="Q33" s="228" t="str">
        <f t="shared" si="3"/>
        <v/>
      </c>
      <c r="R33" s="228"/>
      <c r="S33" s="228" t="str">
        <f t="shared" si="4"/>
        <v/>
      </c>
    </row>
    <row r="34" spans="1:19" x14ac:dyDescent="0.2">
      <c r="A34" s="228"/>
      <c r="B34" s="229"/>
      <c r="C34" s="229"/>
      <c r="D34" s="229" t="str">
        <f t="shared" si="0"/>
        <v/>
      </c>
      <c r="E34" s="229"/>
      <c r="F34" s="229"/>
      <c r="G34" s="229"/>
      <c r="H34" s="229" t="str">
        <f t="shared" si="1"/>
        <v/>
      </c>
      <c r="I34" s="229"/>
      <c r="J34" s="229"/>
      <c r="K34" s="229"/>
      <c r="L34" s="228"/>
      <c r="M34" s="228"/>
      <c r="N34" s="228"/>
      <c r="O34" s="228"/>
      <c r="P34" s="228" t="str">
        <f t="shared" si="2"/>
        <v/>
      </c>
      <c r="Q34" s="228" t="str">
        <f t="shared" si="3"/>
        <v/>
      </c>
      <c r="R34" s="228"/>
      <c r="S34" s="228" t="str">
        <f t="shared" si="4"/>
        <v/>
      </c>
    </row>
    <row r="35" spans="1:19" x14ac:dyDescent="0.2">
      <c r="A35" s="228"/>
      <c r="B35" s="229"/>
      <c r="C35" s="229"/>
      <c r="D35" s="229" t="str">
        <f t="shared" si="0"/>
        <v/>
      </c>
      <c r="E35" s="229"/>
      <c r="F35" s="229"/>
      <c r="G35" s="229"/>
      <c r="H35" s="229" t="str">
        <f t="shared" si="1"/>
        <v/>
      </c>
      <c r="I35" s="229"/>
      <c r="J35" s="229"/>
      <c r="K35" s="229"/>
      <c r="L35" s="228"/>
      <c r="M35" s="228"/>
      <c r="N35" s="228"/>
      <c r="O35" s="228"/>
      <c r="P35" s="228" t="str">
        <f t="shared" si="2"/>
        <v/>
      </c>
      <c r="Q35" s="228" t="str">
        <f t="shared" si="3"/>
        <v/>
      </c>
      <c r="R35" s="228"/>
      <c r="S35" s="228" t="str">
        <f t="shared" si="4"/>
        <v/>
      </c>
    </row>
    <row r="36" spans="1:19" x14ac:dyDescent="0.2">
      <c r="A36" s="228"/>
      <c r="B36" s="229"/>
      <c r="C36" s="229"/>
      <c r="D36" s="229" t="str">
        <f t="shared" si="0"/>
        <v/>
      </c>
      <c r="E36" s="229"/>
      <c r="F36" s="229"/>
      <c r="G36" s="229"/>
      <c r="H36" s="229" t="str">
        <f t="shared" si="1"/>
        <v/>
      </c>
      <c r="I36" s="229"/>
      <c r="J36" s="229"/>
      <c r="K36" s="229"/>
      <c r="L36" s="228"/>
      <c r="M36" s="228"/>
      <c r="N36" s="228"/>
      <c r="O36" s="228"/>
      <c r="P36" s="228" t="str">
        <f t="shared" si="2"/>
        <v/>
      </c>
      <c r="Q36" s="228" t="str">
        <f t="shared" si="3"/>
        <v/>
      </c>
      <c r="R36" s="228"/>
      <c r="S36" s="228" t="str">
        <f t="shared" si="4"/>
        <v/>
      </c>
    </row>
    <row r="37" spans="1:19" x14ac:dyDescent="0.2">
      <c r="A37" s="228"/>
      <c r="B37" s="229"/>
      <c r="C37" s="229"/>
      <c r="D37" s="229" t="str">
        <f t="shared" si="0"/>
        <v/>
      </c>
      <c r="E37" s="229"/>
      <c r="F37" s="229"/>
      <c r="G37" s="229"/>
      <c r="H37" s="229" t="str">
        <f t="shared" si="1"/>
        <v/>
      </c>
      <c r="I37" s="229"/>
      <c r="J37" s="229"/>
      <c r="K37" s="229"/>
      <c r="L37" s="228"/>
      <c r="M37" s="228"/>
      <c r="N37" s="228"/>
      <c r="O37" s="228"/>
      <c r="P37" s="228" t="str">
        <f t="shared" si="2"/>
        <v/>
      </c>
      <c r="Q37" s="228" t="str">
        <f t="shared" si="3"/>
        <v/>
      </c>
      <c r="R37" s="228"/>
      <c r="S37" s="228" t="str">
        <f t="shared" si="4"/>
        <v/>
      </c>
    </row>
    <row r="38" spans="1:19" x14ac:dyDescent="0.2">
      <c r="A38" s="228"/>
      <c r="B38" s="229"/>
      <c r="C38" s="229"/>
      <c r="D38" s="229" t="str">
        <f t="shared" si="0"/>
        <v/>
      </c>
      <c r="E38" s="229"/>
      <c r="F38" s="229"/>
      <c r="G38" s="229"/>
      <c r="H38" s="229" t="str">
        <f t="shared" si="1"/>
        <v/>
      </c>
      <c r="I38" s="229"/>
      <c r="J38" s="229"/>
      <c r="K38" s="229"/>
      <c r="L38" s="228"/>
      <c r="M38" s="228"/>
      <c r="N38" s="228"/>
      <c r="O38" s="228"/>
      <c r="P38" s="228" t="str">
        <f t="shared" si="2"/>
        <v/>
      </c>
      <c r="Q38" s="228" t="str">
        <f t="shared" si="3"/>
        <v/>
      </c>
      <c r="R38" s="228"/>
      <c r="S38" s="228" t="str">
        <f t="shared" si="4"/>
        <v/>
      </c>
    </row>
    <row r="39" spans="1:19" x14ac:dyDescent="0.2">
      <c r="A39" s="228"/>
      <c r="B39" s="229"/>
      <c r="C39" s="229"/>
      <c r="D39" s="229" t="str">
        <f t="shared" si="0"/>
        <v/>
      </c>
      <c r="E39" s="229"/>
      <c r="F39" s="229"/>
      <c r="G39" s="229"/>
      <c r="H39" s="229" t="str">
        <f t="shared" si="1"/>
        <v/>
      </c>
      <c r="I39" s="229"/>
      <c r="J39" s="229"/>
      <c r="K39" s="229"/>
      <c r="L39" s="228"/>
      <c r="M39" s="228"/>
      <c r="N39" s="228"/>
      <c r="O39" s="228"/>
      <c r="P39" s="228" t="str">
        <f t="shared" si="2"/>
        <v/>
      </c>
      <c r="Q39" s="228" t="str">
        <f t="shared" si="3"/>
        <v/>
      </c>
      <c r="R39" s="228"/>
      <c r="S39" s="228" t="str">
        <f t="shared" si="4"/>
        <v/>
      </c>
    </row>
    <row r="40" spans="1:19" x14ac:dyDescent="0.2">
      <c r="A40" s="228"/>
      <c r="B40" s="229"/>
      <c r="C40" s="229"/>
      <c r="D40" s="229" t="str">
        <f t="shared" si="0"/>
        <v/>
      </c>
      <c r="E40" s="229"/>
      <c r="F40" s="229"/>
      <c r="G40" s="229"/>
      <c r="H40" s="229" t="str">
        <f t="shared" si="1"/>
        <v/>
      </c>
      <c r="I40" s="229"/>
      <c r="J40" s="229"/>
      <c r="K40" s="229"/>
      <c r="L40" s="228"/>
      <c r="M40" s="228"/>
      <c r="N40" s="228"/>
      <c r="O40" s="228"/>
      <c r="P40" s="228" t="str">
        <f t="shared" si="2"/>
        <v/>
      </c>
      <c r="Q40" s="228" t="str">
        <f t="shared" si="3"/>
        <v/>
      </c>
      <c r="R40" s="228"/>
      <c r="S40" s="228" t="str">
        <f t="shared" si="4"/>
        <v/>
      </c>
    </row>
    <row r="41" spans="1:19" x14ac:dyDescent="0.2">
      <c r="A41" s="228"/>
      <c r="B41" s="229"/>
      <c r="C41" s="229"/>
      <c r="D41" s="229" t="str">
        <f t="shared" si="0"/>
        <v/>
      </c>
      <c r="E41" s="229"/>
      <c r="F41" s="229"/>
      <c r="G41" s="229"/>
      <c r="H41" s="229" t="str">
        <f t="shared" si="1"/>
        <v/>
      </c>
      <c r="I41" s="229"/>
      <c r="J41" s="229"/>
      <c r="K41" s="229"/>
      <c r="L41" s="228"/>
      <c r="M41" s="228"/>
      <c r="N41" s="228"/>
      <c r="O41" s="228"/>
      <c r="P41" s="228" t="str">
        <f t="shared" si="2"/>
        <v/>
      </c>
      <c r="Q41" s="228" t="str">
        <f t="shared" si="3"/>
        <v/>
      </c>
      <c r="R41" s="228"/>
      <c r="S41" s="228" t="str">
        <f t="shared" si="4"/>
        <v/>
      </c>
    </row>
    <row r="42" spans="1:19" x14ac:dyDescent="0.2">
      <c r="A42" s="228"/>
      <c r="B42" s="229"/>
      <c r="C42" s="229"/>
      <c r="D42" s="229" t="str">
        <f t="shared" si="0"/>
        <v/>
      </c>
      <c r="E42" s="229"/>
      <c r="F42" s="229"/>
      <c r="G42" s="229"/>
      <c r="H42" s="229" t="str">
        <f t="shared" si="1"/>
        <v/>
      </c>
      <c r="I42" s="229"/>
      <c r="J42" s="229"/>
      <c r="K42" s="229"/>
      <c r="L42" s="228"/>
      <c r="M42" s="228"/>
      <c r="N42" s="228"/>
      <c r="O42" s="228"/>
      <c r="P42" s="228" t="str">
        <f t="shared" si="2"/>
        <v/>
      </c>
      <c r="Q42" s="228" t="str">
        <f t="shared" si="3"/>
        <v/>
      </c>
      <c r="R42" s="228"/>
      <c r="S42" s="228" t="str">
        <f t="shared" si="4"/>
        <v/>
      </c>
    </row>
    <row r="43" spans="1:19" x14ac:dyDescent="0.2">
      <c r="A43" s="228"/>
      <c r="B43" s="229"/>
      <c r="C43" s="229"/>
      <c r="D43" s="229" t="str">
        <f t="shared" si="0"/>
        <v/>
      </c>
      <c r="E43" s="229"/>
      <c r="F43" s="229"/>
      <c r="G43" s="229"/>
      <c r="H43" s="229" t="str">
        <f t="shared" si="1"/>
        <v/>
      </c>
      <c r="I43" s="229"/>
      <c r="J43" s="229"/>
      <c r="K43" s="229"/>
      <c r="L43" s="228"/>
      <c r="M43" s="228"/>
      <c r="N43" s="228"/>
      <c r="O43" s="228"/>
      <c r="P43" s="228" t="str">
        <f t="shared" si="2"/>
        <v/>
      </c>
      <c r="Q43" s="228" t="str">
        <f t="shared" si="3"/>
        <v/>
      </c>
      <c r="R43" s="228"/>
      <c r="S43" s="228" t="str">
        <f t="shared" si="4"/>
        <v/>
      </c>
    </row>
    <row r="44" spans="1:19" x14ac:dyDescent="0.2">
      <c r="A44" s="228"/>
      <c r="B44" s="229"/>
      <c r="C44" s="229"/>
      <c r="D44" s="229" t="str">
        <f t="shared" si="0"/>
        <v/>
      </c>
      <c r="E44" s="229"/>
      <c r="F44" s="229"/>
      <c r="G44" s="229"/>
      <c r="H44" s="229" t="str">
        <f t="shared" si="1"/>
        <v/>
      </c>
      <c r="I44" s="229"/>
      <c r="J44" s="229"/>
      <c r="K44" s="229"/>
      <c r="L44" s="228"/>
      <c r="M44" s="228"/>
      <c r="N44" s="228"/>
      <c r="O44" s="228"/>
      <c r="P44" s="228" t="str">
        <f t="shared" si="2"/>
        <v/>
      </c>
      <c r="Q44" s="228" t="str">
        <f t="shared" si="3"/>
        <v/>
      </c>
      <c r="R44" s="228"/>
      <c r="S44" s="228" t="str">
        <f t="shared" si="4"/>
        <v/>
      </c>
    </row>
    <row r="45" spans="1:19" x14ac:dyDescent="0.2">
      <c r="A45" s="228"/>
      <c r="B45" s="229"/>
      <c r="C45" s="229"/>
      <c r="D45" s="229" t="str">
        <f t="shared" si="0"/>
        <v/>
      </c>
      <c r="E45" s="229"/>
      <c r="F45" s="229"/>
      <c r="G45" s="229"/>
      <c r="H45" s="229" t="str">
        <f t="shared" si="1"/>
        <v/>
      </c>
      <c r="I45" s="229"/>
      <c r="J45" s="229"/>
      <c r="K45" s="229"/>
      <c r="L45" s="228"/>
      <c r="M45" s="228"/>
      <c r="N45" s="228"/>
      <c r="O45" s="228"/>
      <c r="P45" s="228" t="str">
        <f t="shared" si="2"/>
        <v/>
      </c>
      <c r="Q45" s="228" t="str">
        <f t="shared" si="3"/>
        <v/>
      </c>
      <c r="R45" s="228"/>
      <c r="S45" s="228" t="str">
        <f t="shared" si="4"/>
        <v/>
      </c>
    </row>
    <row r="46" spans="1:19" x14ac:dyDescent="0.2">
      <c r="A46" s="228"/>
      <c r="B46" s="229"/>
      <c r="C46" s="229"/>
      <c r="D46" s="229" t="str">
        <f t="shared" si="0"/>
        <v/>
      </c>
      <c r="E46" s="229"/>
      <c r="F46" s="229"/>
      <c r="G46" s="229"/>
      <c r="H46" s="229" t="str">
        <f t="shared" si="1"/>
        <v/>
      </c>
      <c r="I46" s="229"/>
      <c r="J46" s="229"/>
      <c r="K46" s="229"/>
      <c r="L46" s="228"/>
      <c r="M46" s="228"/>
      <c r="N46" s="228"/>
      <c r="O46" s="228"/>
      <c r="P46" s="228" t="str">
        <f t="shared" si="2"/>
        <v/>
      </c>
      <c r="Q46" s="228" t="str">
        <f t="shared" si="3"/>
        <v/>
      </c>
      <c r="R46" s="228"/>
      <c r="S46" s="228" t="str">
        <f t="shared" si="4"/>
        <v/>
      </c>
    </row>
    <row r="47" spans="1:19" x14ac:dyDescent="0.2">
      <c r="A47" s="228"/>
      <c r="B47" s="229"/>
      <c r="C47" s="229"/>
      <c r="D47" s="229" t="str">
        <f t="shared" si="0"/>
        <v/>
      </c>
      <c r="E47" s="229"/>
      <c r="F47" s="229"/>
      <c r="G47" s="229"/>
      <c r="H47" s="229" t="str">
        <f t="shared" si="1"/>
        <v/>
      </c>
      <c r="I47" s="229"/>
      <c r="J47" s="229"/>
      <c r="K47" s="229"/>
      <c r="L47" s="228"/>
      <c r="M47" s="228"/>
      <c r="N47" s="228"/>
      <c r="O47" s="228"/>
      <c r="P47" s="228" t="str">
        <f t="shared" si="2"/>
        <v/>
      </c>
      <c r="Q47" s="228" t="str">
        <f t="shared" si="3"/>
        <v/>
      </c>
      <c r="R47" s="228"/>
      <c r="S47" s="228" t="str">
        <f t="shared" si="4"/>
        <v/>
      </c>
    </row>
    <row r="48" spans="1:19" x14ac:dyDescent="0.2">
      <c r="A48" s="228"/>
      <c r="B48" s="229"/>
      <c r="C48" s="229"/>
      <c r="D48" s="229" t="str">
        <f t="shared" si="0"/>
        <v/>
      </c>
      <c r="E48" s="229"/>
      <c r="F48" s="229"/>
      <c r="G48" s="229"/>
      <c r="H48" s="229" t="str">
        <f t="shared" si="1"/>
        <v/>
      </c>
      <c r="I48" s="229"/>
      <c r="J48" s="229"/>
      <c r="K48" s="229"/>
      <c r="L48" s="228"/>
      <c r="M48" s="228"/>
      <c r="N48" s="228"/>
      <c r="O48" s="228"/>
      <c r="P48" s="228" t="str">
        <f t="shared" si="2"/>
        <v/>
      </c>
      <c r="Q48" s="228" t="str">
        <f t="shared" si="3"/>
        <v/>
      </c>
      <c r="R48" s="228"/>
      <c r="S48" s="228" t="str">
        <f t="shared" si="4"/>
        <v/>
      </c>
    </row>
    <row r="49" spans="1:19" x14ac:dyDescent="0.2">
      <c r="A49" s="228"/>
      <c r="B49" s="229"/>
      <c r="C49" s="229"/>
      <c r="D49" s="229" t="str">
        <f t="shared" si="0"/>
        <v/>
      </c>
      <c r="E49" s="229"/>
      <c r="F49" s="229"/>
      <c r="G49" s="229"/>
      <c r="H49" s="229" t="str">
        <f t="shared" si="1"/>
        <v/>
      </c>
      <c r="I49" s="229"/>
      <c r="J49" s="229"/>
      <c r="K49" s="229"/>
      <c r="L49" s="228"/>
      <c r="M49" s="228"/>
      <c r="N49" s="228"/>
      <c r="O49" s="228"/>
      <c r="P49" s="228" t="str">
        <f t="shared" si="2"/>
        <v/>
      </c>
      <c r="Q49" s="228" t="str">
        <f t="shared" si="3"/>
        <v/>
      </c>
      <c r="R49" s="228"/>
      <c r="S49" s="228" t="str">
        <f t="shared" si="4"/>
        <v/>
      </c>
    </row>
    <row r="50" spans="1:19" x14ac:dyDescent="0.2">
      <c r="A50" s="228"/>
      <c r="B50" s="229"/>
      <c r="C50" s="229"/>
      <c r="D50" s="229" t="str">
        <f t="shared" si="0"/>
        <v/>
      </c>
      <c r="E50" s="229"/>
      <c r="F50" s="229"/>
      <c r="G50" s="229"/>
      <c r="H50" s="229" t="str">
        <f t="shared" si="1"/>
        <v/>
      </c>
      <c r="I50" s="229"/>
      <c r="J50" s="229"/>
      <c r="K50" s="229"/>
      <c r="L50" s="228"/>
      <c r="M50" s="228"/>
      <c r="N50" s="228"/>
      <c r="O50" s="228"/>
      <c r="P50" s="228" t="str">
        <f t="shared" si="2"/>
        <v/>
      </c>
      <c r="Q50" s="228" t="str">
        <f t="shared" si="3"/>
        <v/>
      </c>
      <c r="R50" s="228"/>
      <c r="S50" s="228" t="str">
        <f t="shared" si="4"/>
        <v/>
      </c>
    </row>
    <row r="51" spans="1:19" x14ac:dyDescent="0.2">
      <c r="A51" s="228"/>
      <c r="B51" s="229"/>
      <c r="C51" s="229"/>
      <c r="D51" s="229" t="str">
        <f t="shared" si="0"/>
        <v/>
      </c>
      <c r="E51" s="229"/>
      <c r="F51" s="229"/>
      <c r="G51" s="229"/>
      <c r="H51" s="229" t="str">
        <f t="shared" si="1"/>
        <v/>
      </c>
      <c r="I51" s="229"/>
      <c r="J51" s="229"/>
      <c r="K51" s="229"/>
      <c r="L51" s="228"/>
      <c r="M51" s="228"/>
      <c r="N51" s="228"/>
      <c r="O51" s="228"/>
      <c r="P51" s="228" t="str">
        <f t="shared" si="2"/>
        <v/>
      </c>
      <c r="Q51" s="228" t="str">
        <f t="shared" si="3"/>
        <v/>
      </c>
      <c r="R51" s="228"/>
      <c r="S51" s="228" t="str">
        <f t="shared" si="4"/>
        <v/>
      </c>
    </row>
    <row r="52" spans="1:19" x14ac:dyDescent="0.2">
      <c r="A52" s="228"/>
      <c r="B52" s="229"/>
      <c r="C52" s="229"/>
      <c r="D52" s="229" t="str">
        <f t="shared" si="0"/>
        <v/>
      </c>
      <c r="E52" s="229"/>
      <c r="F52" s="229"/>
      <c r="G52" s="229"/>
      <c r="H52" s="229" t="str">
        <f t="shared" si="1"/>
        <v/>
      </c>
      <c r="I52" s="229"/>
      <c r="J52" s="229"/>
      <c r="K52" s="229"/>
      <c r="L52" s="228"/>
      <c r="M52" s="228"/>
      <c r="N52" s="228"/>
      <c r="O52" s="228"/>
      <c r="P52" s="228" t="str">
        <f t="shared" si="2"/>
        <v/>
      </c>
      <c r="Q52" s="228" t="str">
        <f t="shared" si="3"/>
        <v/>
      </c>
      <c r="R52" s="228"/>
      <c r="S52" s="228" t="str">
        <f t="shared" si="4"/>
        <v/>
      </c>
    </row>
    <row r="53" spans="1:19" x14ac:dyDescent="0.2">
      <c r="A53" s="228"/>
      <c r="B53" s="229"/>
      <c r="C53" s="229"/>
      <c r="D53" s="229" t="str">
        <f t="shared" si="0"/>
        <v/>
      </c>
      <c r="E53" s="229"/>
      <c r="F53" s="229"/>
      <c r="G53" s="229"/>
      <c r="H53" s="229" t="str">
        <f t="shared" si="1"/>
        <v/>
      </c>
      <c r="I53" s="229"/>
      <c r="J53" s="229"/>
      <c r="K53" s="229"/>
      <c r="L53" s="228"/>
      <c r="M53" s="228"/>
      <c r="N53" s="228"/>
      <c r="O53" s="228"/>
      <c r="P53" s="228" t="str">
        <f t="shared" si="2"/>
        <v/>
      </c>
      <c r="Q53" s="228" t="str">
        <f t="shared" si="3"/>
        <v/>
      </c>
      <c r="R53" s="228"/>
      <c r="S53" s="228" t="str">
        <f t="shared" si="4"/>
        <v/>
      </c>
    </row>
    <row r="54" spans="1:19" x14ac:dyDescent="0.2">
      <c r="A54" s="228"/>
      <c r="B54" s="229"/>
      <c r="C54" s="229"/>
      <c r="D54" s="229" t="str">
        <f t="shared" si="0"/>
        <v/>
      </c>
      <c r="E54" s="229"/>
      <c r="F54" s="229"/>
      <c r="G54" s="229"/>
      <c r="H54" s="229" t="str">
        <f t="shared" si="1"/>
        <v/>
      </c>
      <c r="I54" s="229"/>
      <c r="J54" s="229"/>
      <c r="K54" s="229"/>
      <c r="L54" s="228"/>
      <c r="M54" s="228"/>
      <c r="N54" s="228"/>
      <c r="O54" s="228"/>
      <c r="P54" s="228" t="str">
        <f t="shared" si="2"/>
        <v/>
      </c>
      <c r="Q54" s="228" t="str">
        <f t="shared" si="3"/>
        <v/>
      </c>
      <c r="R54" s="228"/>
      <c r="S54" s="228" t="str">
        <f t="shared" si="4"/>
        <v/>
      </c>
    </row>
    <row r="55" spans="1:19" x14ac:dyDescent="0.2">
      <c r="A55" s="228"/>
      <c r="B55" s="229"/>
      <c r="C55" s="229"/>
      <c r="D55" s="229" t="str">
        <f t="shared" si="0"/>
        <v/>
      </c>
      <c r="E55" s="229"/>
      <c r="F55" s="229"/>
      <c r="G55" s="229"/>
      <c r="H55" s="229" t="str">
        <f t="shared" si="1"/>
        <v/>
      </c>
      <c r="I55" s="229"/>
      <c r="J55" s="229"/>
      <c r="K55" s="229"/>
      <c r="L55" s="228"/>
      <c r="M55" s="228"/>
      <c r="N55" s="228"/>
      <c r="O55" s="228"/>
      <c r="P55" s="228" t="str">
        <f t="shared" si="2"/>
        <v/>
      </c>
      <c r="Q55" s="228" t="str">
        <f t="shared" si="3"/>
        <v/>
      </c>
      <c r="R55" s="228"/>
      <c r="S55" s="228" t="str">
        <f t="shared" si="4"/>
        <v/>
      </c>
    </row>
    <row r="56" spans="1:19" x14ac:dyDescent="0.2">
      <c r="A56" s="228"/>
      <c r="B56" s="229"/>
      <c r="C56" s="229"/>
      <c r="D56" s="229" t="str">
        <f t="shared" si="0"/>
        <v/>
      </c>
      <c r="E56" s="229"/>
      <c r="F56" s="229"/>
      <c r="G56" s="229"/>
      <c r="H56" s="229" t="str">
        <f t="shared" si="1"/>
        <v/>
      </c>
      <c r="I56" s="229"/>
      <c r="J56" s="229"/>
      <c r="K56" s="229"/>
      <c r="L56" s="228"/>
      <c r="M56" s="228"/>
      <c r="N56" s="228"/>
      <c r="O56" s="228"/>
      <c r="P56" s="228" t="str">
        <f t="shared" si="2"/>
        <v/>
      </c>
      <c r="Q56" s="228" t="str">
        <f t="shared" si="3"/>
        <v/>
      </c>
      <c r="R56" s="228"/>
      <c r="S56" s="228" t="str">
        <f t="shared" si="4"/>
        <v/>
      </c>
    </row>
    <row r="57" spans="1:19" x14ac:dyDescent="0.2">
      <c r="A57" s="228"/>
      <c r="B57" s="229"/>
      <c r="C57" s="229"/>
      <c r="D57" s="229" t="str">
        <f t="shared" si="0"/>
        <v/>
      </c>
      <c r="E57" s="229"/>
      <c r="F57" s="229"/>
      <c r="G57" s="229"/>
      <c r="H57" s="229" t="str">
        <f t="shared" si="1"/>
        <v/>
      </c>
      <c r="I57" s="229"/>
      <c r="J57" s="229"/>
      <c r="K57" s="229"/>
      <c r="L57" s="228"/>
      <c r="M57" s="228"/>
      <c r="N57" s="228"/>
      <c r="O57" s="228"/>
      <c r="P57" s="228" t="str">
        <f t="shared" si="2"/>
        <v/>
      </c>
      <c r="Q57" s="228" t="str">
        <f t="shared" si="3"/>
        <v/>
      </c>
      <c r="R57" s="228"/>
      <c r="S57" s="228" t="str">
        <f t="shared" si="4"/>
        <v/>
      </c>
    </row>
    <row r="58" spans="1:19" x14ac:dyDescent="0.2">
      <c r="A58" s="228"/>
      <c r="B58" s="229"/>
      <c r="C58" s="229"/>
      <c r="D58" s="229" t="str">
        <f t="shared" si="0"/>
        <v/>
      </c>
      <c r="E58" s="229"/>
      <c r="F58" s="229"/>
      <c r="G58" s="229"/>
      <c r="H58" s="229" t="str">
        <f t="shared" si="1"/>
        <v/>
      </c>
      <c r="I58" s="229"/>
      <c r="J58" s="229"/>
      <c r="K58" s="229"/>
      <c r="L58" s="228"/>
      <c r="M58" s="228"/>
      <c r="N58" s="228"/>
      <c r="O58" s="228"/>
      <c r="P58" s="228" t="str">
        <f t="shared" si="2"/>
        <v/>
      </c>
      <c r="Q58" s="228" t="str">
        <f t="shared" si="3"/>
        <v/>
      </c>
      <c r="R58" s="228"/>
      <c r="S58" s="228" t="str">
        <f t="shared" si="4"/>
        <v/>
      </c>
    </row>
    <row r="59" spans="1:19" x14ac:dyDescent="0.2">
      <c r="A59" s="228"/>
      <c r="B59" s="229"/>
      <c r="C59" s="229"/>
      <c r="D59" s="229" t="str">
        <f t="shared" si="0"/>
        <v/>
      </c>
      <c r="E59" s="229"/>
      <c r="F59" s="229"/>
      <c r="G59" s="229"/>
      <c r="H59" s="229" t="str">
        <f t="shared" si="1"/>
        <v/>
      </c>
      <c r="I59" s="229"/>
      <c r="J59" s="229"/>
      <c r="K59" s="229"/>
      <c r="L59" s="228"/>
      <c r="M59" s="228"/>
      <c r="N59" s="228"/>
      <c r="O59" s="228"/>
      <c r="P59" s="228" t="str">
        <f t="shared" si="2"/>
        <v/>
      </c>
      <c r="Q59" s="228" t="str">
        <f t="shared" si="3"/>
        <v/>
      </c>
      <c r="R59" s="228"/>
      <c r="S59" s="228" t="str">
        <f t="shared" si="4"/>
        <v/>
      </c>
    </row>
    <row r="60" spans="1:19" x14ac:dyDescent="0.2">
      <c r="A60" s="228"/>
      <c r="B60" s="229"/>
      <c r="C60" s="229"/>
      <c r="D60" s="229" t="str">
        <f t="shared" si="0"/>
        <v/>
      </c>
      <c r="E60" s="229"/>
      <c r="F60" s="229"/>
      <c r="G60" s="229"/>
      <c r="H60" s="229" t="str">
        <f t="shared" si="1"/>
        <v/>
      </c>
      <c r="I60" s="229"/>
      <c r="J60" s="229"/>
      <c r="K60" s="229"/>
      <c r="L60" s="228"/>
      <c r="M60" s="228"/>
      <c r="N60" s="228"/>
      <c r="O60" s="228"/>
      <c r="P60" s="228" t="str">
        <f t="shared" si="2"/>
        <v/>
      </c>
      <c r="Q60" s="228" t="str">
        <f t="shared" si="3"/>
        <v/>
      </c>
      <c r="R60" s="228"/>
      <c r="S60" s="228" t="str">
        <f t="shared" si="4"/>
        <v/>
      </c>
    </row>
    <row r="61" spans="1:19" x14ac:dyDescent="0.2">
      <c r="A61" s="228"/>
      <c r="B61" s="229"/>
      <c r="C61" s="229"/>
      <c r="D61" s="229" t="str">
        <f t="shared" si="0"/>
        <v/>
      </c>
      <c r="E61" s="229"/>
      <c r="F61" s="229"/>
      <c r="G61" s="229"/>
      <c r="H61" s="229" t="str">
        <f t="shared" si="1"/>
        <v/>
      </c>
      <c r="I61" s="229"/>
      <c r="J61" s="229"/>
      <c r="K61" s="229"/>
      <c r="L61" s="228"/>
      <c r="M61" s="228"/>
      <c r="N61" s="228"/>
      <c r="O61" s="228"/>
      <c r="P61" s="228" t="str">
        <f t="shared" si="2"/>
        <v/>
      </c>
      <c r="Q61" s="228" t="str">
        <f t="shared" si="3"/>
        <v/>
      </c>
      <c r="R61" s="228"/>
      <c r="S61" s="228" t="str">
        <f t="shared" si="4"/>
        <v/>
      </c>
    </row>
    <row r="62" spans="1:19" x14ac:dyDescent="0.2">
      <c r="A62" s="228"/>
      <c r="B62" s="229"/>
      <c r="C62" s="229"/>
      <c r="D62" s="229" t="str">
        <f t="shared" si="0"/>
        <v/>
      </c>
      <c r="E62" s="229"/>
      <c r="F62" s="229"/>
      <c r="G62" s="229"/>
      <c r="H62" s="229" t="str">
        <f t="shared" si="1"/>
        <v/>
      </c>
      <c r="I62" s="229"/>
      <c r="J62" s="229"/>
      <c r="K62" s="229"/>
      <c r="L62" s="228"/>
      <c r="M62" s="228"/>
      <c r="N62" s="228"/>
      <c r="O62" s="228"/>
      <c r="P62" s="228" t="str">
        <f t="shared" si="2"/>
        <v/>
      </c>
      <c r="Q62" s="228" t="str">
        <f t="shared" si="3"/>
        <v/>
      </c>
      <c r="R62" s="228"/>
      <c r="S62" s="228" t="str">
        <f t="shared" si="4"/>
        <v/>
      </c>
    </row>
    <row r="63" spans="1:19" x14ac:dyDescent="0.2">
      <c r="A63" s="228"/>
      <c r="B63" s="229"/>
      <c r="C63" s="229"/>
      <c r="D63" s="229" t="str">
        <f t="shared" si="0"/>
        <v/>
      </c>
      <c r="E63" s="229"/>
      <c r="F63" s="229"/>
      <c r="G63" s="229"/>
      <c r="H63" s="229" t="str">
        <f t="shared" si="1"/>
        <v/>
      </c>
      <c r="I63" s="229"/>
      <c r="J63" s="229"/>
      <c r="K63" s="229"/>
      <c r="L63" s="228"/>
      <c r="M63" s="228"/>
      <c r="N63" s="228"/>
      <c r="O63" s="228"/>
      <c r="P63" s="228" t="str">
        <f t="shared" si="2"/>
        <v/>
      </c>
      <c r="Q63" s="228" t="str">
        <f t="shared" si="3"/>
        <v/>
      </c>
      <c r="R63" s="228"/>
      <c r="S63" s="228" t="str">
        <f t="shared" si="4"/>
        <v/>
      </c>
    </row>
    <row r="64" spans="1:19" x14ac:dyDescent="0.2">
      <c r="A64" s="228"/>
      <c r="B64" s="229"/>
      <c r="C64" s="229"/>
      <c r="D64" s="229" t="str">
        <f t="shared" si="0"/>
        <v/>
      </c>
      <c r="E64" s="229"/>
      <c r="F64" s="229"/>
      <c r="G64" s="229"/>
      <c r="H64" s="229" t="str">
        <f t="shared" si="1"/>
        <v/>
      </c>
      <c r="I64" s="229"/>
      <c r="J64" s="229"/>
      <c r="K64" s="229"/>
      <c r="L64" s="228"/>
      <c r="M64" s="228"/>
      <c r="N64" s="228"/>
      <c r="O64" s="228"/>
      <c r="P64" s="228" t="str">
        <f t="shared" si="2"/>
        <v/>
      </c>
      <c r="Q64" s="228" t="str">
        <f t="shared" si="3"/>
        <v/>
      </c>
      <c r="R64" s="228"/>
      <c r="S64" s="228" t="str">
        <f t="shared" si="4"/>
        <v/>
      </c>
    </row>
    <row r="65" spans="1:19" x14ac:dyDescent="0.2">
      <c r="A65" s="228"/>
      <c r="B65" s="229"/>
      <c r="C65" s="229"/>
      <c r="D65" s="229" t="str">
        <f t="shared" si="0"/>
        <v/>
      </c>
      <c r="E65" s="229"/>
      <c r="F65" s="229"/>
      <c r="G65" s="229"/>
      <c r="H65" s="229" t="str">
        <f t="shared" si="1"/>
        <v/>
      </c>
      <c r="I65" s="229"/>
      <c r="J65" s="229"/>
      <c r="K65" s="229"/>
      <c r="L65" s="228"/>
      <c r="M65" s="228"/>
      <c r="N65" s="228"/>
      <c r="O65" s="228"/>
      <c r="P65" s="228" t="str">
        <f t="shared" si="2"/>
        <v/>
      </c>
      <c r="Q65" s="228" t="str">
        <f t="shared" si="3"/>
        <v/>
      </c>
      <c r="R65" s="228"/>
      <c r="S65" s="228" t="str">
        <f t="shared" si="4"/>
        <v/>
      </c>
    </row>
    <row r="66" spans="1:19" x14ac:dyDescent="0.2">
      <c r="A66" s="228"/>
      <c r="B66" s="229"/>
      <c r="C66" s="229"/>
      <c r="D66" s="229" t="str">
        <f t="shared" si="0"/>
        <v/>
      </c>
      <c r="E66" s="229"/>
      <c r="F66" s="229"/>
      <c r="G66" s="229"/>
      <c r="H66" s="229" t="str">
        <f t="shared" si="1"/>
        <v/>
      </c>
      <c r="I66" s="229"/>
      <c r="J66" s="229"/>
      <c r="K66" s="229"/>
      <c r="L66" s="228"/>
      <c r="M66" s="228"/>
      <c r="N66" s="228"/>
      <c r="O66" s="228"/>
      <c r="P66" s="228" t="str">
        <f t="shared" si="2"/>
        <v/>
      </c>
      <c r="Q66" s="228" t="str">
        <f t="shared" si="3"/>
        <v/>
      </c>
      <c r="R66" s="228"/>
      <c r="S66" s="228" t="str">
        <f t="shared" si="4"/>
        <v/>
      </c>
    </row>
    <row r="67" spans="1:19" x14ac:dyDescent="0.2">
      <c r="A67" s="228"/>
      <c r="B67" s="229"/>
      <c r="C67" s="229"/>
      <c r="D67" s="229" t="str">
        <f t="shared" si="0"/>
        <v/>
      </c>
      <c r="E67" s="229"/>
      <c r="F67" s="229"/>
      <c r="G67" s="229"/>
      <c r="H67" s="229" t="str">
        <f t="shared" si="1"/>
        <v/>
      </c>
      <c r="I67" s="229"/>
      <c r="J67" s="229"/>
      <c r="K67" s="229"/>
      <c r="L67" s="228"/>
      <c r="M67" s="228"/>
      <c r="N67" s="228"/>
      <c r="O67" s="228"/>
      <c r="P67" s="228" t="str">
        <f t="shared" si="2"/>
        <v/>
      </c>
      <c r="Q67" s="228" t="str">
        <f t="shared" si="3"/>
        <v/>
      </c>
      <c r="R67" s="228"/>
      <c r="S67" s="228" t="str">
        <f t="shared" si="4"/>
        <v/>
      </c>
    </row>
    <row r="68" spans="1:19" x14ac:dyDescent="0.2">
      <c r="A68" s="228"/>
      <c r="B68" s="229"/>
      <c r="C68" s="229"/>
      <c r="D68" s="229" t="str">
        <f t="shared" si="0"/>
        <v/>
      </c>
      <c r="E68" s="229"/>
      <c r="F68" s="229"/>
      <c r="G68" s="229"/>
      <c r="H68" s="229" t="str">
        <f t="shared" si="1"/>
        <v/>
      </c>
      <c r="I68" s="229"/>
      <c r="J68" s="229"/>
      <c r="K68" s="229"/>
      <c r="L68" s="228"/>
      <c r="M68" s="228"/>
      <c r="N68" s="228"/>
      <c r="O68" s="228"/>
      <c r="P68" s="228" t="str">
        <f t="shared" si="2"/>
        <v/>
      </c>
      <c r="Q68" s="228" t="str">
        <f t="shared" si="3"/>
        <v/>
      </c>
      <c r="R68" s="228"/>
      <c r="S68" s="228" t="str">
        <f t="shared" si="4"/>
        <v/>
      </c>
    </row>
    <row r="69" spans="1:19" x14ac:dyDescent="0.2">
      <c r="A69" s="228"/>
      <c r="B69" s="229"/>
      <c r="C69" s="229"/>
      <c r="D69" s="229" t="str">
        <f t="shared" si="0"/>
        <v/>
      </c>
      <c r="E69" s="229"/>
      <c r="F69" s="229"/>
      <c r="G69" s="229"/>
      <c r="H69" s="229" t="str">
        <f t="shared" si="1"/>
        <v/>
      </c>
      <c r="I69" s="229"/>
      <c r="J69" s="229"/>
      <c r="K69" s="229"/>
      <c r="L69" s="228"/>
      <c r="M69" s="228"/>
      <c r="N69" s="228"/>
      <c r="O69" s="228"/>
      <c r="P69" s="228" t="str">
        <f t="shared" si="2"/>
        <v/>
      </c>
      <c r="Q69" s="228" t="str">
        <f t="shared" si="3"/>
        <v/>
      </c>
      <c r="R69" s="228"/>
      <c r="S69" s="228" t="str">
        <f t="shared" si="4"/>
        <v/>
      </c>
    </row>
    <row r="70" spans="1:19" x14ac:dyDescent="0.2">
      <c r="A70" s="228"/>
      <c r="B70" s="229"/>
      <c r="C70" s="229"/>
      <c r="D70" s="229" t="str">
        <f t="shared" si="0"/>
        <v/>
      </c>
      <c r="E70" s="229"/>
      <c r="F70" s="229"/>
      <c r="G70" s="229"/>
      <c r="H70" s="229" t="str">
        <f t="shared" si="1"/>
        <v/>
      </c>
      <c r="I70" s="229"/>
      <c r="J70" s="229"/>
      <c r="K70" s="229"/>
      <c r="L70" s="228"/>
      <c r="M70" s="228"/>
      <c r="N70" s="228"/>
      <c r="O70" s="228"/>
      <c r="P70" s="228" t="str">
        <f t="shared" si="2"/>
        <v/>
      </c>
      <c r="Q70" s="228" t="str">
        <f t="shared" si="3"/>
        <v/>
      </c>
      <c r="R70" s="228"/>
      <c r="S70" s="228" t="str">
        <f t="shared" si="4"/>
        <v/>
      </c>
    </row>
    <row r="71" spans="1:19" x14ac:dyDescent="0.2">
      <c r="A71" s="228"/>
      <c r="B71" s="229"/>
      <c r="C71" s="229"/>
      <c r="D71" s="229" t="str">
        <f t="shared" si="0"/>
        <v/>
      </c>
      <c r="E71" s="229"/>
      <c r="F71" s="229"/>
      <c r="G71" s="229"/>
      <c r="H71" s="229" t="str">
        <f t="shared" si="1"/>
        <v/>
      </c>
      <c r="I71" s="229"/>
      <c r="J71" s="229"/>
      <c r="K71" s="229"/>
      <c r="L71" s="228"/>
      <c r="M71" s="228"/>
      <c r="N71" s="228"/>
      <c r="O71" s="228"/>
      <c r="P71" s="228" t="str">
        <f t="shared" si="2"/>
        <v/>
      </c>
      <c r="Q71" s="228" t="str">
        <f t="shared" si="3"/>
        <v/>
      </c>
      <c r="R71" s="228"/>
      <c r="S71" s="228" t="str">
        <f t="shared" si="4"/>
        <v/>
      </c>
    </row>
    <row r="72" spans="1:19" x14ac:dyDescent="0.2">
      <c r="A72" s="228"/>
      <c r="B72" s="229"/>
      <c r="C72" s="229"/>
      <c r="D72" s="229" t="str">
        <f t="shared" si="0"/>
        <v/>
      </c>
      <c r="E72" s="229"/>
      <c r="F72" s="229"/>
      <c r="G72" s="229"/>
      <c r="H72" s="229" t="str">
        <f t="shared" si="1"/>
        <v/>
      </c>
      <c r="I72" s="229"/>
      <c r="J72" s="229"/>
      <c r="K72" s="229"/>
      <c r="L72" s="228"/>
      <c r="M72" s="228"/>
      <c r="N72" s="228"/>
      <c r="O72" s="228"/>
      <c r="P72" s="228" t="str">
        <f t="shared" si="2"/>
        <v/>
      </c>
      <c r="Q72" s="228" t="str">
        <f t="shared" si="3"/>
        <v/>
      </c>
      <c r="R72" s="228"/>
      <c r="S72" s="228" t="str">
        <f t="shared" si="4"/>
        <v/>
      </c>
    </row>
    <row r="73" spans="1:19" x14ac:dyDescent="0.2">
      <c r="A73" s="228"/>
      <c r="B73" s="229"/>
      <c r="C73" s="229"/>
      <c r="D73" s="229" t="str">
        <f t="shared" si="0"/>
        <v/>
      </c>
      <c r="E73" s="229"/>
      <c r="F73" s="229"/>
      <c r="G73" s="229"/>
      <c r="H73" s="229" t="str">
        <f t="shared" si="1"/>
        <v/>
      </c>
      <c r="I73" s="229"/>
      <c r="J73" s="229"/>
      <c r="K73" s="229"/>
      <c r="L73" s="228"/>
      <c r="M73" s="228"/>
      <c r="N73" s="228"/>
      <c r="O73" s="228"/>
      <c r="P73" s="228" t="str">
        <f t="shared" si="2"/>
        <v/>
      </c>
      <c r="Q73" s="228" t="str">
        <f t="shared" si="3"/>
        <v/>
      </c>
      <c r="R73" s="228"/>
      <c r="S73" s="228" t="str">
        <f t="shared" si="4"/>
        <v/>
      </c>
    </row>
    <row r="74" spans="1:19" x14ac:dyDescent="0.2">
      <c r="A74" s="228"/>
      <c r="B74" s="229"/>
      <c r="C74" s="229"/>
      <c r="D74" s="229" t="str">
        <f t="shared" si="0"/>
        <v/>
      </c>
      <c r="E74" s="229"/>
      <c r="F74" s="229"/>
      <c r="G74" s="229"/>
      <c r="H74" s="229" t="str">
        <f t="shared" si="1"/>
        <v/>
      </c>
      <c r="I74" s="229"/>
      <c r="J74" s="229"/>
      <c r="K74" s="229"/>
      <c r="L74" s="228"/>
      <c r="M74" s="228"/>
      <c r="N74" s="228"/>
      <c r="O74" s="228"/>
      <c r="P74" s="228" t="str">
        <f t="shared" si="2"/>
        <v/>
      </c>
      <c r="Q74" s="228" t="str">
        <f t="shared" si="3"/>
        <v/>
      </c>
      <c r="R74" s="228"/>
      <c r="S74" s="228" t="str">
        <f t="shared" si="4"/>
        <v/>
      </c>
    </row>
    <row r="75" spans="1:19" x14ac:dyDescent="0.2">
      <c r="A75" s="228"/>
      <c r="B75" s="229"/>
      <c r="C75" s="229"/>
      <c r="D75" s="229" t="str">
        <f t="shared" si="0"/>
        <v/>
      </c>
      <c r="E75" s="229"/>
      <c r="F75" s="229"/>
      <c r="G75" s="229"/>
      <c r="H75" s="229" t="str">
        <f t="shared" si="1"/>
        <v/>
      </c>
      <c r="I75" s="229"/>
      <c r="J75" s="229"/>
      <c r="K75" s="229"/>
      <c r="L75" s="228"/>
      <c r="M75" s="228"/>
      <c r="N75" s="228"/>
      <c r="O75" s="228"/>
      <c r="P75" s="228" t="str">
        <f t="shared" si="2"/>
        <v/>
      </c>
      <c r="Q75" s="228" t="str">
        <f t="shared" si="3"/>
        <v/>
      </c>
      <c r="R75" s="228"/>
      <c r="S75" s="228" t="str">
        <f t="shared" si="4"/>
        <v/>
      </c>
    </row>
    <row r="76" spans="1:19" x14ac:dyDescent="0.2">
      <c r="A76" s="228"/>
      <c r="B76" s="229"/>
      <c r="C76" s="229"/>
      <c r="D76" s="229" t="str">
        <f t="shared" si="0"/>
        <v/>
      </c>
      <c r="E76" s="229"/>
      <c r="F76" s="229"/>
      <c r="G76" s="229"/>
      <c r="H76" s="229" t="str">
        <f t="shared" si="1"/>
        <v/>
      </c>
      <c r="I76" s="229"/>
      <c r="J76" s="229"/>
      <c r="K76" s="229"/>
      <c r="L76" s="228"/>
      <c r="M76" s="228"/>
      <c r="N76" s="228"/>
      <c r="O76" s="228"/>
      <c r="P76" s="228" t="str">
        <f t="shared" si="2"/>
        <v/>
      </c>
      <c r="Q76" s="228" t="str">
        <f t="shared" si="3"/>
        <v/>
      </c>
      <c r="R76" s="228"/>
      <c r="S76" s="228" t="str">
        <f t="shared" si="4"/>
        <v/>
      </c>
    </row>
    <row r="77" spans="1:19" x14ac:dyDescent="0.2">
      <c r="A77" s="228"/>
      <c r="B77" s="229"/>
      <c r="C77" s="229"/>
      <c r="D77" s="229" t="str">
        <f t="shared" si="0"/>
        <v/>
      </c>
      <c r="E77" s="229"/>
      <c r="F77" s="229"/>
      <c r="G77" s="229"/>
      <c r="H77" s="229" t="str">
        <f t="shared" si="1"/>
        <v/>
      </c>
      <c r="I77" s="229"/>
      <c r="J77" s="229"/>
      <c r="K77" s="229"/>
      <c r="L77" s="228"/>
      <c r="M77" s="228"/>
      <c r="N77" s="228"/>
      <c r="O77" s="228"/>
      <c r="P77" s="228" t="str">
        <f t="shared" si="2"/>
        <v/>
      </c>
      <c r="Q77" s="228" t="str">
        <f t="shared" si="3"/>
        <v/>
      </c>
      <c r="R77" s="228"/>
      <c r="S77" s="228" t="str">
        <f t="shared" si="4"/>
        <v/>
      </c>
    </row>
    <row r="78" spans="1:19" x14ac:dyDescent="0.2">
      <c r="A78" s="228"/>
      <c r="B78" s="229"/>
      <c r="C78" s="229"/>
      <c r="D78" s="229" t="str">
        <f t="shared" si="0"/>
        <v/>
      </c>
      <c r="E78" s="229"/>
      <c r="F78" s="229"/>
      <c r="G78" s="229"/>
      <c r="H78" s="229" t="str">
        <f t="shared" si="1"/>
        <v/>
      </c>
      <c r="I78" s="229"/>
      <c r="J78" s="229"/>
      <c r="K78" s="229"/>
      <c r="L78" s="228"/>
      <c r="M78" s="228"/>
      <c r="N78" s="228"/>
      <c r="O78" s="228"/>
      <c r="P78" s="228" t="str">
        <f t="shared" si="2"/>
        <v/>
      </c>
      <c r="Q78" s="228" t="str">
        <f t="shared" si="3"/>
        <v/>
      </c>
      <c r="R78" s="228"/>
      <c r="S78" s="228" t="str">
        <f t="shared" si="4"/>
        <v/>
      </c>
    </row>
    <row r="79" spans="1:19" x14ac:dyDescent="0.2">
      <c r="A79" s="228"/>
      <c r="B79" s="229"/>
      <c r="C79" s="229"/>
      <c r="D79" s="229" t="str">
        <f t="shared" ref="D79:D97" si="5">IF(A79="laippakotelo","---","")</f>
        <v/>
      </c>
      <c r="E79" s="229"/>
      <c r="F79" s="229"/>
      <c r="G79" s="229"/>
      <c r="H79" s="229" t="str">
        <f t="shared" ref="H79:H97" si="6">IF(G79="","",IF(OR(G79="PVC",G79="Pural",G79="PVDF"),"anna väri","---"))</f>
        <v/>
      </c>
      <c r="I79" s="229"/>
      <c r="J79" s="229"/>
      <c r="K79" s="229"/>
      <c r="L79" s="228"/>
      <c r="M79" s="228"/>
      <c r="N79" s="228"/>
      <c r="O79" s="228"/>
      <c r="P79" s="228" t="str">
        <f t="shared" ref="P79:P97" si="7">IF(OR(N79=1,O79=1),"anna H","")</f>
        <v/>
      </c>
      <c r="Q79" s="228" t="str">
        <f t="shared" ref="Q79:Q97" si="8">IF(OR(N79=1,O79=1),"anna asento","")</f>
        <v/>
      </c>
      <c r="R79" s="228"/>
      <c r="S79" s="228" t="str">
        <f t="shared" ref="S79:S97" si="9">IF(AND(R79&gt;0,OR(N79=1,O79=1)),"kuvan mukaan","")</f>
        <v/>
      </c>
    </row>
    <row r="80" spans="1:19" x14ac:dyDescent="0.2">
      <c r="A80" s="228"/>
      <c r="B80" s="229"/>
      <c r="C80" s="229"/>
      <c r="D80" s="229" t="str">
        <f t="shared" si="5"/>
        <v/>
      </c>
      <c r="E80" s="229"/>
      <c r="F80" s="229"/>
      <c r="G80" s="229"/>
      <c r="H80" s="229" t="str">
        <f t="shared" si="6"/>
        <v/>
      </c>
      <c r="I80" s="229"/>
      <c r="J80" s="229"/>
      <c r="K80" s="229"/>
      <c r="L80" s="228"/>
      <c r="M80" s="228"/>
      <c r="N80" s="228"/>
      <c r="O80" s="228"/>
      <c r="P80" s="228" t="str">
        <f t="shared" si="7"/>
        <v/>
      </c>
      <c r="Q80" s="228" t="str">
        <f t="shared" si="8"/>
        <v/>
      </c>
      <c r="R80" s="228"/>
      <c r="S80" s="228" t="str">
        <f t="shared" si="9"/>
        <v/>
      </c>
    </row>
    <row r="81" spans="1:19" x14ac:dyDescent="0.2">
      <c r="A81" s="228"/>
      <c r="B81" s="229"/>
      <c r="C81" s="229"/>
      <c r="D81" s="229" t="str">
        <f t="shared" si="5"/>
        <v/>
      </c>
      <c r="E81" s="229"/>
      <c r="F81" s="229"/>
      <c r="G81" s="229"/>
      <c r="H81" s="229" t="str">
        <f t="shared" si="6"/>
        <v/>
      </c>
      <c r="I81" s="229"/>
      <c r="J81" s="229"/>
      <c r="K81" s="229"/>
      <c r="L81" s="228"/>
      <c r="M81" s="228"/>
      <c r="N81" s="228"/>
      <c r="O81" s="228"/>
      <c r="P81" s="228" t="str">
        <f t="shared" si="7"/>
        <v/>
      </c>
      <c r="Q81" s="228" t="str">
        <f t="shared" si="8"/>
        <v/>
      </c>
      <c r="R81" s="228"/>
      <c r="S81" s="228" t="str">
        <f t="shared" si="9"/>
        <v/>
      </c>
    </row>
    <row r="82" spans="1:19" x14ac:dyDescent="0.2">
      <c r="A82" s="228"/>
      <c r="B82" s="229"/>
      <c r="C82" s="229"/>
      <c r="D82" s="229" t="str">
        <f t="shared" si="5"/>
        <v/>
      </c>
      <c r="E82" s="229"/>
      <c r="F82" s="229"/>
      <c r="G82" s="229"/>
      <c r="H82" s="229" t="str">
        <f t="shared" si="6"/>
        <v/>
      </c>
      <c r="I82" s="229"/>
      <c r="J82" s="229"/>
      <c r="K82" s="229"/>
      <c r="L82" s="228"/>
      <c r="M82" s="228"/>
      <c r="N82" s="228"/>
      <c r="O82" s="228"/>
      <c r="P82" s="228" t="str">
        <f t="shared" si="7"/>
        <v/>
      </c>
      <c r="Q82" s="228" t="str">
        <f t="shared" si="8"/>
        <v/>
      </c>
      <c r="R82" s="228"/>
      <c r="S82" s="228" t="str">
        <f t="shared" si="9"/>
        <v/>
      </c>
    </row>
    <row r="83" spans="1:19" x14ac:dyDescent="0.2">
      <c r="A83" s="228"/>
      <c r="B83" s="229"/>
      <c r="C83" s="229"/>
      <c r="D83" s="229" t="str">
        <f t="shared" si="5"/>
        <v/>
      </c>
      <c r="E83" s="229"/>
      <c r="F83" s="229"/>
      <c r="G83" s="229"/>
      <c r="H83" s="229" t="str">
        <f t="shared" si="6"/>
        <v/>
      </c>
      <c r="I83" s="229"/>
      <c r="J83" s="229"/>
      <c r="K83" s="229"/>
      <c r="L83" s="228"/>
      <c r="M83" s="228"/>
      <c r="N83" s="228"/>
      <c r="O83" s="228"/>
      <c r="P83" s="228" t="str">
        <f t="shared" si="7"/>
        <v/>
      </c>
      <c r="Q83" s="228" t="str">
        <f t="shared" si="8"/>
        <v/>
      </c>
      <c r="R83" s="228"/>
      <c r="S83" s="228" t="str">
        <f t="shared" si="9"/>
        <v/>
      </c>
    </row>
    <row r="84" spans="1:19" x14ac:dyDescent="0.2">
      <c r="A84" s="228"/>
      <c r="B84" s="229"/>
      <c r="C84" s="229"/>
      <c r="D84" s="229" t="str">
        <f t="shared" si="5"/>
        <v/>
      </c>
      <c r="E84" s="229"/>
      <c r="F84" s="229"/>
      <c r="G84" s="229"/>
      <c r="H84" s="229" t="str">
        <f t="shared" si="6"/>
        <v/>
      </c>
      <c r="I84" s="229"/>
      <c r="J84" s="229"/>
      <c r="K84" s="229"/>
      <c r="L84" s="228"/>
      <c r="M84" s="228"/>
      <c r="N84" s="228"/>
      <c r="O84" s="228"/>
      <c r="P84" s="228" t="str">
        <f t="shared" si="7"/>
        <v/>
      </c>
      <c r="Q84" s="228" t="str">
        <f t="shared" si="8"/>
        <v/>
      </c>
      <c r="R84" s="228"/>
      <c r="S84" s="228" t="str">
        <f t="shared" si="9"/>
        <v/>
      </c>
    </row>
    <row r="85" spans="1:19" x14ac:dyDescent="0.2">
      <c r="A85" s="228"/>
      <c r="B85" s="229"/>
      <c r="C85" s="229"/>
      <c r="D85" s="229" t="str">
        <f t="shared" si="5"/>
        <v/>
      </c>
      <c r="E85" s="229"/>
      <c r="F85" s="229"/>
      <c r="G85" s="229"/>
      <c r="H85" s="229" t="str">
        <f t="shared" si="6"/>
        <v/>
      </c>
      <c r="I85" s="229"/>
      <c r="J85" s="229"/>
      <c r="K85" s="229"/>
      <c r="L85" s="228"/>
      <c r="M85" s="228"/>
      <c r="N85" s="228"/>
      <c r="O85" s="228"/>
      <c r="P85" s="228" t="str">
        <f t="shared" si="7"/>
        <v/>
      </c>
      <c r="Q85" s="228" t="str">
        <f t="shared" si="8"/>
        <v/>
      </c>
      <c r="R85" s="228"/>
      <c r="S85" s="228" t="str">
        <f t="shared" si="9"/>
        <v/>
      </c>
    </row>
    <row r="86" spans="1:19" x14ac:dyDescent="0.2">
      <c r="A86" s="228"/>
      <c r="B86" s="229"/>
      <c r="C86" s="229"/>
      <c r="D86" s="229" t="str">
        <f t="shared" si="5"/>
        <v/>
      </c>
      <c r="E86" s="229"/>
      <c r="F86" s="229"/>
      <c r="G86" s="229"/>
      <c r="H86" s="229" t="str">
        <f t="shared" si="6"/>
        <v/>
      </c>
      <c r="I86" s="229"/>
      <c r="J86" s="229"/>
      <c r="K86" s="229"/>
      <c r="L86" s="228"/>
      <c r="M86" s="228"/>
      <c r="N86" s="228"/>
      <c r="O86" s="228"/>
      <c r="P86" s="228" t="str">
        <f t="shared" si="7"/>
        <v/>
      </c>
      <c r="Q86" s="228" t="str">
        <f t="shared" si="8"/>
        <v/>
      </c>
      <c r="R86" s="228"/>
      <c r="S86" s="228" t="str">
        <f t="shared" si="9"/>
        <v/>
      </c>
    </row>
    <row r="87" spans="1:19" x14ac:dyDescent="0.2">
      <c r="A87" s="228"/>
      <c r="B87" s="229"/>
      <c r="C87" s="229"/>
      <c r="D87" s="229" t="str">
        <f t="shared" si="5"/>
        <v/>
      </c>
      <c r="E87" s="229"/>
      <c r="F87" s="229"/>
      <c r="G87" s="229"/>
      <c r="H87" s="229" t="str">
        <f t="shared" si="6"/>
        <v/>
      </c>
      <c r="I87" s="229"/>
      <c r="J87" s="229"/>
      <c r="K87" s="229"/>
      <c r="L87" s="228"/>
      <c r="M87" s="228"/>
      <c r="N87" s="228"/>
      <c r="O87" s="228"/>
      <c r="P87" s="228" t="str">
        <f t="shared" si="7"/>
        <v/>
      </c>
      <c r="Q87" s="228" t="str">
        <f t="shared" si="8"/>
        <v/>
      </c>
      <c r="R87" s="228"/>
      <c r="S87" s="228" t="str">
        <f t="shared" si="9"/>
        <v/>
      </c>
    </row>
    <row r="88" spans="1:19" x14ac:dyDescent="0.2">
      <c r="A88" s="228"/>
      <c r="B88" s="229"/>
      <c r="C88" s="229"/>
      <c r="D88" s="229" t="str">
        <f t="shared" si="5"/>
        <v/>
      </c>
      <c r="E88" s="229"/>
      <c r="F88" s="229"/>
      <c r="G88" s="229"/>
      <c r="H88" s="229" t="str">
        <f t="shared" si="6"/>
        <v/>
      </c>
      <c r="I88" s="229"/>
      <c r="J88" s="229"/>
      <c r="K88" s="229"/>
      <c r="L88" s="228"/>
      <c r="M88" s="228"/>
      <c r="N88" s="228"/>
      <c r="O88" s="228"/>
      <c r="P88" s="228" t="str">
        <f t="shared" si="7"/>
        <v/>
      </c>
      <c r="Q88" s="228" t="str">
        <f t="shared" si="8"/>
        <v/>
      </c>
      <c r="R88" s="228"/>
      <c r="S88" s="228" t="str">
        <f t="shared" si="9"/>
        <v/>
      </c>
    </row>
    <row r="89" spans="1:19" x14ac:dyDescent="0.2">
      <c r="A89" s="228"/>
      <c r="B89" s="229"/>
      <c r="C89" s="229"/>
      <c r="D89" s="229" t="str">
        <f t="shared" si="5"/>
        <v/>
      </c>
      <c r="E89" s="229"/>
      <c r="F89" s="229"/>
      <c r="G89" s="229"/>
      <c r="H89" s="229" t="str">
        <f t="shared" si="6"/>
        <v/>
      </c>
      <c r="I89" s="229"/>
      <c r="J89" s="229"/>
      <c r="K89" s="229"/>
      <c r="L89" s="228"/>
      <c r="M89" s="228"/>
      <c r="N89" s="228"/>
      <c r="O89" s="228"/>
      <c r="P89" s="228" t="str">
        <f t="shared" si="7"/>
        <v/>
      </c>
      <c r="Q89" s="228" t="str">
        <f t="shared" si="8"/>
        <v/>
      </c>
      <c r="R89" s="228"/>
      <c r="S89" s="228" t="str">
        <f t="shared" si="9"/>
        <v/>
      </c>
    </row>
    <row r="90" spans="1:19" x14ac:dyDescent="0.2">
      <c r="A90" s="228"/>
      <c r="B90" s="229"/>
      <c r="C90" s="229"/>
      <c r="D90" s="229" t="str">
        <f t="shared" si="5"/>
        <v/>
      </c>
      <c r="E90" s="229"/>
      <c r="F90" s="229"/>
      <c r="G90" s="229"/>
      <c r="H90" s="229" t="str">
        <f t="shared" si="6"/>
        <v/>
      </c>
      <c r="I90" s="229"/>
      <c r="J90" s="229"/>
      <c r="K90" s="229"/>
      <c r="L90" s="228"/>
      <c r="M90" s="228"/>
      <c r="N90" s="228"/>
      <c r="O90" s="228"/>
      <c r="P90" s="228" t="str">
        <f t="shared" si="7"/>
        <v/>
      </c>
      <c r="Q90" s="228" t="str">
        <f t="shared" si="8"/>
        <v/>
      </c>
      <c r="R90" s="228"/>
      <c r="S90" s="228" t="str">
        <f t="shared" si="9"/>
        <v/>
      </c>
    </row>
    <row r="91" spans="1:19" x14ac:dyDescent="0.2">
      <c r="A91" s="228"/>
      <c r="B91" s="229"/>
      <c r="C91" s="229"/>
      <c r="D91" s="229" t="str">
        <f t="shared" si="5"/>
        <v/>
      </c>
      <c r="E91" s="229"/>
      <c r="F91" s="229"/>
      <c r="G91" s="229"/>
      <c r="H91" s="229" t="str">
        <f t="shared" si="6"/>
        <v/>
      </c>
      <c r="I91" s="229"/>
      <c r="J91" s="229"/>
      <c r="K91" s="229"/>
      <c r="L91" s="228"/>
      <c r="M91" s="228"/>
      <c r="N91" s="228"/>
      <c r="O91" s="228"/>
      <c r="P91" s="228" t="str">
        <f t="shared" si="7"/>
        <v/>
      </c>
      <c r="Q91" s="228" t="str">
        <f t="shared" si="8"/>
        <v/>
      </c>
      <c r="R91" s="228"/>
      <c r="S91" s="228" t="str">
        <f t="shared" si="9"/>
        <v/>
      </c>
    </row>
    <row r="92" spans="1:19" x14ac:dyDescent="0.2">
      <c r="A92" s="228"/>
      <c r="B92" s="229"/>
      <c r="C92" s="229"/>
      <c r="D92" s="229" t="str">
        <f t="shared" si="5"/>
        <v/>
      </c>
      <c r="E92" s="229"/>
      <c r="F92" s="229"/>
      <c r="G92" s="229"/>
      <c r="H92" s="229" t="str">
        <f t="shared" si="6"/>
        <v/>
      </c>
      <c r="I92" s="229"/>
      <c r="J92" s="229"/>
      <c r="K92" s="229"/>
      <c r="L92" s="228"/>
      <c r="M92" s="228"/>
      <c r="N92" s="228"/>
      <c r="O92" s="228"/>
      <c r="P92" s="228" t="str">
        <f t="shared" si="7"/>
        <v/>
      </c>
      <c r="Q92" s="228" t="str">
        <f t="shared" si="8"/>
        <v/>
      </c>
      <c r="R92" s="228"/>
      <c r="S92" s="228" t="str">
        <f t="shared" si="9"/>
        <v/>
      </c>
    </row>
    <row r="93" spans="1:19" x14ac:dyDescent="0.2">
      <c r="A93" s="228"/>
      <c r="B93" s="229"/>
      <c r="C93" s="229"/>
      <c r="D93" s="229" t="str">
        <f t="shared" si="5"/>
        <v/>
      </c>
      <c r="E93" s="229"/>
      <c r="F93" s="229"/>
      <c r="G93" s="229"/>
      <c r="H93" s="229" t="str">
        <f t="shared" si="6"/>
        <v/>
      </c>
      <c r="I93" s="229"/>
      <c r="J93" s="229"/>
      <c r="K93" s="229"/>
      <c r="L93" s="228"/>
      <c r="M93" s="228"/>
      <c r="N93" s="228"/>
      <c r="O93" s="228"/>
      <c r="P93" s="228" t="str">
        <f t="shared" si="7"/>
        <v/>
      </c>
      <c r="Q93" s="228" t="str">
        <f t="shared" si="8"/>
        <v/>
      </c>
      <c r="R93" s="228"/>
      <c r="S93" s="228" t="str">
        <f t="shared" si="9"/>
        <v/>
      </c>
    </row>
    <row r="94" spans="1:19" x14ac:dyDescent="0.2">
      <c r="A94" s="228"/>
      <c r="B94" s="229"/>
      <c r="C94" s="229"/>
      <c r="D94" s="229" t="str">
        <f t="shared" si="5"/>
        <v/>
      </c>
      <c r="E94" s="229"/>
      <c r="F94" s="229"/>
      <c r="G94" s="229"/>
      <c r="H94" s="229" t="str">
        <f t="shared" si="6"/>
        <v/>
      </c>
      <c r="I94" s="229"/>
      <c r="J94" s="229"/>
      <c r="K94" s="229"/>
      <c r="L94" s="228"/>
      <c r="M94" s="228"/>
      <c r="N94" s="228"/>
      <c r="O94" s="228"/>
      <c r="P94" s="228" t="str">
        <f t="shared" si="7"/>
        <v/>
      </c>
      <c r="Q94" s="228" t="str">
        <f t="shared" si="8"/>
        <v/>
      </c>
      <c r="R94" s="228"/>
      <c r="S94" s="228" t="str">
        <f t="shared" si="9"/>
        <v/>
      </c>
    </row>
    <row r="95" spans="1:19" x14ac:dyDescent="0.2">
      <c r="A95" s="228"/>
      <c r="B95" s="229"/>
      <c r="C95" s="229"/>
      <c r="D95" s="229" t="str">
        <f t="shared" si="5"/>
        <v/>
      </c>
      <c r="E95" s="229"/>
      <c r="F95" s="229"/>
      <c r="G95" s="229"/>
      <c r="H95" s="229" t="str">
        <f t="shared" si="6"/>
        <v/>
      </c>
      <c r="I95" s="229"/>
      <c r="J95" s="229"/>
      <c r="K95" s="229"/>
      <c r="L95" s="228"/>
      <c r="M95" s="228"/>
      <c r="N95" s="228"/>
      <c r="O95" s="228"/>
      <c r="P95" s="228" t="str">
        <f t="shared" si="7"/>
        <v/>
      </c>
      <c r="Q95" s="228" t="str">
        <f t="shared" si="8"/>
        <v/>
      </c>
      <c r="R95" s="228"/>
      <c r="S95" s="228" t="str">
        <f t="shared" si="9"/>
        <v/>
      </c>
    </row>
    <row r="96" spans="1:19" x14ac:dyDescent="0.2">
      <c r="A96" s="228"/>
      <c r="B96" s="229"/>
      <c r="C96" s="229"/>
      <c r="D96" s="229" t="str">
        <f t="shared" si="5"/>
        <v/>
      </c>
      <c r="E96" s="229"/>
      <c r="F96" s="229"/>
      <c r="G96" s="229"/>
      <c r="H96" s="229" t="str">
        <f t="shared" si="6"/>
        <v/>
      </c>
      <c r="I96" s="229"/>
      <c r="J96" s="229"/>
      <c r="K96" s="229"/>
      <c r="L96" s="228"/>
      <c r="M96" s="228"/>
      <c r="N96" s="228"/>
      <c r="O96" s="228"/>
      <c r="P96" s="228" t="str">
        <f t="shared" si="7"/>
        <v/>
      </c>
      <c r="Q96" s="228" t="str">
        <f t="shared" si="8"/>
        <v/>
      </c>
      <c r="R96" s="228"/>
      <c r="S96" s="228" t="str">
        <f t="shared" si="9"/>
        <v/>
      </c>
    </row>
    <row r="97" spans="1:19" x14ac:dyDescent="0.2">
      <c r="A97" s="228"/>
      <c r="B97" s="229"/>
      <c r="C97" s="229"/>
      <c r="D97" s="229" t="str">
        <f t="shared" si="5"/>
        <v/>
      </c>
      <c r="E97" s="229"/>
      <c r="F97" s="229"/>
      <c r="G97" s="229"/>
      <c r="H97" s="229" t="str">
        <f t="shared" si="6"/>
        <v/>
      </c>
      <c r="I97" s="229"/>
      <c r="J97" s="229"/>
      <c r="K97" s="229"/>
      <c r="L97" s="228"/>
      <c r="M97" s="228"/>
      <c r="N97" s="228"/>
      <c r="O97" s="228"/>
      <c r="P97" s="228" t="str">
        <f t="shared" si="7"/>
        <v/>
      </c>
      <c r="Q97" s="228" t="str">
        <f t="shared" si="8"/>
        <v/>
      </c>
      <c r="R97" s="228"/>
      <c r="S97" s="228" t="str">
        <f t="shared" si="9"/>
        <v/>
      </c>
    </row>
    <row r="98" spans="1:19" x14ac:dyDescent="0.2">
      <c r="L98"/>
      <c r="M98"/>
      <c r="N98"/>
      <c r="O98"/>
      <c r="P98"/>
      <c r="Q98"/>
      <c r="R98"/>
      <c r="S98"/>
    </row>
  </sheetData>
  <sheetProtection algorithmName="SHA-512" hashValue="lVBn7riR2MWbrCYQzaeqq+bSDYE8XvSmUmWbnps6yVaJzPHTiCLzEkJbv4yDXti11/V+nuwBGHWy1cYpOfMRtA==" saltValue="nhzePDvi/A2E1Kr7JxuLcw==" spinCount="100000" sheet="1" selectLockedCells="1" autoFilter="0"/>
  <mergeCells count="1">
    <mergeCell ref="P12:Q12"/>
  </mergeCells>
  <dataValidations count="3">
    <dataValidation type="list" allowBlank="1" showInputMessage="1" showErrorMessage="1" sqref="G14:G97" xr:uid="{00000000-0002-0000-0600-000000000000}">
      <formula1>$G$1:$G$9</formula1>
    </dataValidation>
    <dataValidation type="list" allowBlank="1" showInputMessage="1" showErrorMessage="1" sqref="A14:A97" xr:uid="{00000000-0002-0000-0600-000001000000}">
      <formula1>$A$2:$A$3</formula1>
    </dataValidation>
    <dataValidation type="list" allowBlank="1" showInputMessage="1" showErrorMessage="1" sqref="S14:S97" xr:uid="{00000000-0002-0000-0600-000002000000}">
      <formula1>"saumasta,sivusta,kuvan mukaan"</formula1>
    </dataValidation>
  </dataValidations>
  <pageMargins left="0.25" right="0.25" top="0.75" bottom="0.75" header="0.3" footer="0.3"/>
  <pageSetup paperSize="9" scale="64" orientation="landscape" verticalDpi="0" r:id="rId1"/>
  <rowBreaks count="1" manualBreakCount="1">
    <brk id="4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90D87-8841-4A22-9E0B-81FBADE21E9C}">
  <dimension ref="A1:AR50"/>
  <sheetViews>
    <sheetView topLeftCell="F20" zoomScale="80" zoomScaleNormal="80" workbookViewId="0">
      <selection activeCell="F25" sqref="F25"/>
    </sheetView>
  </sheetViews>
  <sheetFormatPr defaultColWidth="9.140625" defaultRowHeight="12.75" x14ac:dyDescent="0.2"/>
  <cols>
    <col min="1" max="1" width="9.140625" style="114" hidden="1" customWidth="1"/>
    <col min="2" max="2" width="13.7109375" style="114" hidden="1" customWidth="1"/>
    <col min="3" max="5" width="23.28515625" style="114" hidden="1" customWidth="1"/>
    <col min="6" max="6" width="15" style="139" bestFit="1" customWidth="1"/>
    <col min="7" max="7" width="13.28515625" style="139" bestFit="1" customWidth="1"/>
    <col min="8" max="8" width="14.42578125" style="139" customWidth="1"/>
    <col min="9" max="9" width="10.85546875" style="139" bestFit="1" customWidth="1"/>
    <col min="10" max="10" width="10.42578125" style="139" customWidth="1"/>
    <col min="11" max="11" width="15" style="139" bestFit="1" customWidth="1"/>
    <col min="12" max="12" width="15" style="139" customWidth="1"/>
    <col min="13" max="14" width="11.28515625" style="139" customWidth="1"/>
    <col min="15" max="17" width="13.140625" style="139" customWidth="1"/>
    <col min="18" max="18" width="16.140625" style="139" customWidth="1"/>
    <col min="19" max="19" width="12.7109375" style="139" customWidth="1"/>
    <col min="20" max="21" width="16.140625" style="139" customWidth="1"/>
    <col min="22" max="22" width="20.85546875" style="139" customWidth="1"/>
    <col min="23" max="23" width="21.28515625" customWidth="1"/>
    <col min="24" max="16384" width="9.140625" style="139"/>
  </cols>
  <sheetData>
    <row r="1" spans="1:31" s="114" customFormat="1" hidden="1" x14ac:dyDescent="0.2">
      <c r="A1" s="263"/>
      <c r="B1" s="264"/>
      <c r="C1" s="265"/>
      <c r="D1" s="263"/>
      <c r="E1" s="263"/>
      <c r="F1" s="266"/>
      <c r="G1" s="267"/>
      <c r="H1" s="267"/>
      <c r="I1" s="263">
        <v>20</v>
      </c>
      <c r="J1" s="112"/>
      <c r="K1" s="268">
        <v>20</v>
      </c>
      <c r="L1" s="268"/>
      <c r="M1" s="269"/>
      <c r="N1" s="269"/>
      <c r="O1" s="269"/>
      <c r="P1" s="269"/>
      <c r="Q1" s="284"/>
      <c r="R1" s="263"/>
      <c r="S1" s="263"/>
      <c r="X1" s="115"/>
      <c r="Z1" s="124"/>
      <c r="AA1" s="124"/>
      <c r="AB1" s="124"/>
      <c r="AC1" s="124"/>
      <c r="AD1" s="125"/>
      <c r="AE1" s="125"/>
    </row>
    <row r="2" spans="1:31" s="114" customFormat="1" hidden="1" x14ac:dyDescent="0.2">
      <c r="A2" s="263"/>
      <c r="B2" s="264"/>
      <c r="C2" s="265"/>
      <c r="D2" s="263"/>
      <c r="E2" s="263"/>
      <c r="F2" s="266"/>
      <c r="G2" s="267"/>
      <c r="H2" s="267"/>
      <c r="I2" s="263">
        <v>21</v>
      </c>
      <c r="J2" s="112"/>
      <c r="K2" s="268">
        <v>30</v>
      </c>
      <c r="L2" s="268"/>
      <c r="M2" s="269"/>
      <c r="N2" s="269"/>
      <c r="O2" s="269"/>
      <c r="P2" s="269"/>
      <c r="Q2" s="284"/>
      <c r="R2" s="263"/>
      <c r="S2" s="263"/>
      <c r="X2" s="115"/>
      <c r="Z2" s="124"/>
      <c r="AA2" s="124"/>
      <c r="AB2" s="124"/>
      <c r="AC2" s="124"/>
      <c r="AD2" s="125"/>
      <c r="AE2" s="125"/>
    </row>
    <row r="3" spans="1:31" s="114" customFormat="1" hidden="1" x14ac:dyDescent="0.2">
      <c r="A3" s="263"/>
      <c r="B3" s="264"/>
      <c r="C3" s="265"/>
      <c r="D3" s="263"/>
      <c r="E3" s="263"/>
      <c r="F3" s="270"/>
      <c r="G3" s="271"/>
      <c r="H3" s="271"/>
      <c r="I3" s="263">
        <v>22</v>
      </c>
      <c r="J3" s="271"/>
      <c r="K3" s="268">
        <v>40</v>
      </c>
      <c r="L3" s="274"/>
      <c r="M3" s="272"/>
      <c r="N3" s="272"/>
      <c r="O3" s="272"/>
      <c r="P3" s="272"/>
      <c r="Q3" s="272"/>
      <c r="R3" s="272"/>
      <c r="S3" s="263"/>
      <c r="X3" s="115"/>
      <c r="Z3" s="124"/>
      <c r="AA3" s="124"/>
      <c r="AB3" s="124"/>
      <c r="AC3" s="124"/>
      <c r="AD3" s="125"/>
      <c r="AE3" s="125"/>
    </row>
    <row r="4" spans="1:31" s="114" customFormat="1" hidden="1" x14ac:dyDescent="0.2">
      <c r="A4" s="263"/>
      <c r="B4" s="264"/>
      <c r="C4" s="265"/>
      <c r="D4" s="263"/>
      <c r="E4" s="263"/>
      <c r="F4" s="270"/>
      <c r="G4" s="271"/>
      <c r="H4" s="271"/>
      <c r="I4" s="263">
        <v>23</v>
      </c>
      <c r="J4" s="271"/>
      <c r="K4" s="268">
        <v>50</v>
      </c>
      <c r="L4" s="274"/>
      <c r="M4" s="272"/>
      <c r="N4" s="272"/>
      <c r="O4" s="272"/>
      <c r="P4" s="272"/>
      <c r="Q4" s="272"/>
      <c r="R4" s="272"/>
      <c r="S4" s="263"/>
      <c r="X4" s="115"/>
      <c r="Z4" s="124"/>
      <c r="AA4" s="124"/>
      <c r="AB4" s="124"/>
      <c r="AC4" s="124"/>
      <c r="AD4" s="125"/>
      <c r="AE4" s="125"/>
    </row>
    <row r="5" spans="1:31" s="114" customFormat="1" hidden="1" x14ac:dyDescent="0.2">
      <c r="A5" s="263"/>
      <c r="B5" s="264"/>
      <c r="C5" s="265"/>
      <c r="D5" s="263"/>
      <c r="E5" s="263"/>
      <c r="F5" s="270"/>
      <c r="G5" s="271"/>
      <c r="H5" s="271"/>
      <c r="I5" s="263">
        <v>24</v>
      </c>
      <c r="J5" s="271"/>
      <c r="K5" s="268">
        <v>60</v>
      </c>
      <c r="L5" s="274"/>
      <c r="M5" s="272"/>
      <c r="N5" s="272"/>
      <c r="O5" s="272"/>
      <c r="P5" s="272"/>
      <c r="Q5" s="272"/>
      <c r="R5" s="272"/>
      <c r="S5" s="263"/>
      <c r="X5" s="115"/>
      <c r="Z5" s="124"/>
      <c r="AA5" s="124"/>
      <c r="AB5" s="124"/>
      <c r="AC5" s="124"/>
      <c r="AD5" s="125"/>
      <c r="AE5" s="125"/>
    </row>
    <row r="6" spans="1:31" s="114" customFormat="1" hidden="1" x14ac:dyDescent="0.2">
      <c r="A6" s="263"/>
      <c r="B6" s="264"/>
      <c r="C6" s="265"/>
      <c r="D6" s="263"/>
      <c r="E6" s="263"/>
      <c r="F6" s="270"/>
      <c r="G6" s="271"/>
      <c r="H6" s="271"/>
      <c r="I6" s="263">
        <v>29</v>
      </c>
      <c r="J6" s="271"/>
      <c r="K6" s="268">
        <v>80</v>
      </c>
      <c r="L6" s="274"/>
      <c r="M6" s="272"/>
      <c r="N6" s="272"/>
      <c r="O6" s="272"/>
      <c r="P6" s="272"/>
      <c r="Q6" s="272"/>
      <c r="R6" s="272"/>
      <c r="S6" s="263"/>
      <c r="X6" s="115"/>
      <c r="Z6" s="124"/>
      <c r="AA6" s="124"/>
      <c r="AB6" s="124"/>
      <c r="AC6" s="124"/>
      <c r="AD6" s="125"/>
      <c r="AE6" s="125"/>
    </row>
    <row r="7" spans="1:31" s="114" customFormat="1" hidden="1" x14ac:dyDescent="0.2">
      <c r="A7" s="263"/>
      <c r="B7" s="263"/>
      <c r="C7" s="263"/>
      <c r="D7" s="263"/>
      <c r="E7" s="263"/>
      <c r="F7" s="263"/>
      <c r="G7" s="263"/>
      <c r="H7" s="263"/>
      <c r="I7" s="263">
        <v>30</v>
      </c>
      <c r="J7" s="263"/>
      <c r="K7" s="268">
        <v>100</v>
      </c>
      <c r="L7" s="274"/>
      <c r="M7" s="263"/>
      <c r="N7" s="263"/>
      <c r="O7" s="263"/>
      <c r="P7" s="263"/>
      <c r="Q7" s="263"/>
      <c r="R7" s="263"/>
      <c r="S7" s="263"/>
      <c r="X7" s="115"/>
    </row>
    <row r="8" spans="1:31" s="114" customFormat="1" hidden="1" x14ac:dyDescent="0.2">
      <c r="A8" s="263"/>
      <c r="B8" s="263"/>
      <c r="C8" s="263"/>
      <c r="D8" s="263" t="s">
        <v>234</v>
      </c>
      <c r="E8" s="263" t="s">
        <v>235</v>
      </c>
      <c r="F8" s="263"/>
      <c r="G8" s="263" t="s">
        <v>143</v>
      </c>
      <c r="H8" s="273" t="s">
        <v>144</v>
      </c>
      <c r="I8" s="263">
        <v>31</v>
      </c>
      <c r="J8" s="263"/>
      <c r="K8" s="274">
        <v>120</v>
      </c>
      <c r="L8" s="274"/>
      <c r="M8" s="263"/>
      <c r="N8" s="263"/>
      <c r="O8" s="263"/>
      <c r="P8" s="263"/>
      <c r="Q8" s="263"/>
      <c r="R8" s="263"/>
      <c r="S8" s="263"/>
      <c r="X8" s="115"/>
    </row>
    <row r="9" spans="1:31" s="114" customFormat="1" ht="27.75" hidden="1" customHeight="1" x14ac:dyDescent="0.2">
      <c r="A9" s="263"/>
      <c r="B9" s="263"/>
      <c r="C9" s="263"/>
      <c r="D9" s="263" t="s">
        <v>236</v>
      </c>
      <c r="E9" s="263" t="s">
        <v>238</v>
      </c>
      <c r="F9" s="263"/>
      <c r="G9" s="263" t="s">
        <v>0</v>
      </c>
      <c r="H9" s="273" t="s">
        <v>148</v>
      </c>
      <c r="I9" s="263">
        <v>32</v>
      </c>
      <c r="J9" s="273"/>
      <c r="K9" s="268">
        <v>140</v>
      </c>
      <c r="L9" s="274"/>
      <c r="M9" s="275" t="s">
        <v>338</v>
      </c>
      <c r="N9" s="275"/>
      <c r="O9" s="281" t="s">
        <v>246</v>
      </c>
      <c r="P9" s="275">
        <v>50</v>
      </c>
      <c r="Q9" s="275" t="s">
        <v>267</v>
      </c>
      <c r="R9" s="275" t="s">
        <v>259</v>
      </c>
      <c r="S9" s="263"/>
      <c r="X9" s="115"/>
    </row>
    <row r="10" spans="1:31" s="114" customFormat="1" ht="27.75" hidden="1" customHeight="1" x14ac:dyDescent="0.2">
      <c r="A10" s="263"/>
      <c r="B10" s="263"/>
      <c r="C10" s="263"/>
      <c r="D10" s="263" t="s">
        <v>237</v>
      </c>
      <c r="E10" s="263" t="s">
        <v>239</v>
      </c>
      <c r="F10" s="263"/>
      <c r="G10" s="263" t="s">
        <v>132</v>
      </c>
      <c r="H10" s="273" t="s">
        <v>132</v>
      </c>
      <c r="I10" s="263">
        <v>33</v>
      </c>
      <c r="J10" s="273"/>
      <c r="K10" s="268">
        <v>160</v>
      </c>
      <c r="L10" s="274"/>
      <c r="M10" s="276" t="s">
        <v>339</v>
      </c>
      <c r="N10" s="276"/>
      <c r="O10" s="263" t="s">
        <v>247</v>
      </c>
      <c r="P10" s="276">
        <v>100</v>
      </c>
      <c r="Q10" s="276" t="s">
        <v>74</v>
      </c>
      <c r="R10" s="277" t="s">
        <v>260</v>
      </c>
      <c r="S10" s="263"/>
      <c r="X10" s="115"/>
    </row>
    <row r="11" spans="1:31" s="114" customFormat="1" ht="27.75" hidden="1" customHeight="1" x14ac:dyDescent="0.2">
      <c r="A11" s="263"/>
      <c r="B11" s="263"/>
      <c r="C11" s="263"/>
      <c r="D11" s="263" t="s">
        <v>240</v>
      </c>
      <c r="E11" s="263" t="s">
        <v>241</v>
      </c>
      <c r="F11" s="263"/>
      <c r="G11" s="263" t="s">
        <v>139</v>
      </c>
      <c r="H11" s="273" t="s">
        <v>139</v>
      </c>
      <c r="I11" s="263">
        <v>35</v>
      </c>
      <c r="J11" s="278"/>
      <c r="K11" s="268">
        <v>180</v>
      </c>
      <c r="L11" s="274"/>
      <c r="M11" s="279" t="s">
        <v>340</v>
      </c>
      <c r="N11" s="279"/>
      <c r="O11" s="276"/>
      <c r="P11" s="276"/>
      <c r="Q11" s="276"/>
      <c r="R11" s="277" t="s">
        <v>261</v>
      </c>
      <c r="S11" s="263"/>
      <c r="X11" s="115"/>
    </row>
    <row r="12" spans="1:31" s="114" customFormat="1" ht="27.75" hidden="1" customHeight="1" x14ac:dyDescent="0.2">
      <c r="A12" s="263"/>
      <c r="B12" s="263"/>
      <c r="C12" s="263"/>
      <c r="D12" s="263" t="s">
        <v>254</v>
      </c>
      <c r="E12" s="263" t="s">
        <v>242</v>
      </c>
      <c r="F12" s="263"/>
      <c r="G12" s="263" t="s">
        <v>229</v>
      </c>
      <c r="H12" s="273" t="s">
        <v>230</v>
      </c>
      <c r="I12" s="263">
        <v>37</v>
      </c>
      <c r="J12" s="278"/>
      <c r="K12" s="268">
        <v>200</v>
      </c>
      <c r="L12" s="274"/>
      <c r="M12" s="279" t="s">
        <v>341</v>
      </c>
      <c r="N12" s="279"/>
      <c r="O12" s="279"/>
      <c r="P12" s="276">
        <v>30</v>
      </c>
      <c r="Q12" s="276"/>
      <c r="R12" s="277" t="s">
        <v>262</v>
      </c>
      <c r="S12" s="263"/>
      <c r="X12" s="115"/>
    </row>
    <row r="13" spans="1:31" s="114" customFormat="1" ht="27.75" hidden="1" customHeight="1" x14ac:dyDescent="0.2">
      <c r="A13" s="263"/>
      <c r="B13" s="263"/>
      <c r="C13" s="263"/>
      <c r="D13" s="263" t="s">
        <v>91</v>
      </c>
      <c r="E13" s="263" t="s">
        <v>243</v>
      </c>
      <c r="F13" s="263"/>
      <c r="G13" s="263" t="s">
        <v>151</v>
      </c>
      <c r="H13" s="263" t="s">
        <v>152</v>
      </c>
      <c r="I13" s="263">
        <v>40</v>
      </c>
      <c r="J13" s="278"/>
      <c r="K13" s="268">
        <v>220</v>
      </c>
      <c r="L13" s="274"/>
      <c r="M13" s="279"/>
      <c r="N13" s="279"/>
      <c r="O13" s="279"/>
      <c r="P13" s="276">
        <v>50</v>
      </c>
      <c r="Q13" s="276"/>
      <c r="R13" s="277" t="s">
        <v>263</v>
      </c>
      <c r="S13" s="263"/>
      <c r="X13" s="115"/>
    </row>
    <row r="14" spans="1:31" s="114" customFormat="1" ht="27.75" hidden="1" customHeight="1" x14ac:dyDescent="0.2">
      <c r="A14" s="263"/>
      <c r="B14" s="263"/>
      <c r="C14" s="263"/>
      <c r="D14" s="263"/>
      <c r="E14" s="263"/>
      <c r="F14" s="263"/>
      <c r="G14" s="263" t="s">
        <v>2</v>
      </c>
      <c r="H14" s="263" t="s">
        <v>155</v>
      </c>
      <c r="I14" s="263">
        <v>41</v>
      </c>
      <c r="J14" s="278"/>
      <c r="K14" s="268">
        <v>240</v>
      </c>
      <c r="L14" s="274"/>
      <c r="M14" s="279" t="str">
        <f>IF(OR(C25="ELBOW",C25="ELBOW90",C25="ELBOW45"),"anna astemäärä","")</f>
        <v/>
      </c>
      <c r="N14" s="279"/>
      <c r="O14" s="279"/>
      <c r="P14" s="276">
        <v>100</v>
      </c>
      <c r="Q14" s="276"/>
      <c r="R14" s="277" t="s">
        <v>264</v>
      </c>
      <c r="S14" s="263"/>
      <c r="X14" s="115"/>
    </row>
    <row r="15" spans="1:31" s="114" customFormat="1" ht="27.75" hidden="1" customHeight="1" x14ac:dyDescent="0.2">
      <c r="A15" s="263"/>
      <c r="B15" s="263"/>
      <c r="C15" s="263"/>
      <c r="D15" s="263"/>
      <c r="E15" s="263"/>
      <c r="F15" s="263"/>
      <c r="G15" s="263" t="s">
        <v>1</v>
      </c>
      <c r="H15" s="263" t="s">
        <v>62</v>
      </c>
      <c r="I15" s="263">
        <v>510</v>
      </c>
      <c r="J15" s="278"/>
      <c r="K15" s="268">
        <v>260</v>
      </c>
      <c r="L15" s="274"/>
      <c r="M15" s="503"/>
      <c r="N15" s="503"/>
      <c r="O15" s="503"/>
      <c r="P15" s="503"/>
      <c r="Q15" s="503"/>
      <c r="R15" s="503"/>
      <c r="S15" s="263"/>
      <c r="X15" s="115"/>
    </row>
    <row r="16" spans="1:31" s="114" customFormat="1" ht="27.75" hidden="1" customHeight="1" x14ac:dyDescent="0.2">
      <c r="A16" s="263"/>
      <c r="B16" s="263"/>
      <c r="C16" s="263"/>
      <c r="D16" s="263"/>
      <c r="E16" s="263"/>
      <c r="F16" s="263"/>
      <c r="G16" s="263" t="s">
        <v>231</v>
      </c>
      <c r="H16" s="263" t="s">
        <v>232</v>
      </c>
      <c r="I16" s="263">
        <v>511</v>
      </c>
      <c r="J16" s="278"/>
      <c r="K16" s="268">
        <v>280</v>
      </c>
      <c r="L16" s="274"/>
      <c r="M16" s="280"/>
      <c r="N16" s="280"/>
      <c r="O16" s="280"/>
      <c r="P16" s="280"/>
      <c r="Q16" s="280"/>
      <c r="R16" s="280"/>
      <c r="S16" s="263"/>
      <c r="X16" s="115"/>
    </row>
    <row r="17" spans="1:44" s="114" customFormat="1" ht="27.75" hidden="1" customHeight="1" x14ac:dyDescent="0.2">
      <c r="A17" s="263"/>
      <c r="B17" s="263"/>
      <c r="C17" s="263"/>
      <c r="D17" s="263"/>
      <c r="E17" s="263"/>
      <c r="F17" s="263"/>
      <c r="G17" s="263"/>
      <c r="H17" s="263"/>
      <c r="I17" s="263">
        <v>512</v>
      </c>
      <c r="J17" s="278"/>
      <c r="K17" s="268">
        <v>300</v>
      </c>
      <c r="L17" s="274"/>
      <c r="M17" s="280"/>
      <c r="N17" s="280"/>
      <c r="O17" s="280"/>
      <c r="P17" s="280"/>
      <c r="Q17" s="280"/>
      <c r="R17" s="280"/>
      <c r="S17" s="263"/>
      <c r="X17" s="115"/>
    </row>
    <row r="18" spans="1:44" s="114" customFormat="1" ht="27.75" hidden="1" customHeight="1" x14ac:dyDescent="0.2">
      <c r="A18" s="263"/>
      <c r="B18" s="263"/>
      <c r="C18" s="263"/>
      <c r="D18" s="263"/>
      <c r="E18" s="263"/>
      <c r="F18" s="263"/>
      <c r="G18" s="263"/>
      <c r="H18" s="263"/>
      <c r="I18" s="263"/>
      <c r="J18" s="278"/>
      <c r="K18" s="268">
        <v>320</v>
      </c>
      <c r="L18" s="274"/>
      <c r="M18" s="280"/>
      <c r="N18" s="280"/>
      <c r="O18" s="280"/>
      <c r="P18" s="280"/>
      <c r="Q18" s="280"/>
      <c r="R18" s="280"/>
      <c r="S18" s="263"/>
      <c r="X18" s="115"/>
    </row>
    <row r="19" spans="1:44" s="114" customFormat="1" ht="27.75" hidden="1" customHeight="1" thickBot="1" x14ac:dyDescent="0.25">
      <c r="J19" s="127"/>
      <c r="K19" s="249"/>
      <c r="L19" s="249"/>
      <c r="M19" s="132"/>
      <c r="N19" s="132"/>
      <c r="O19" s="132"/>
      <c r="P19" s="132"/>
      <c r="Q19" s="132"/>
      <c r="R19" s="132"/>
      <c r="X19" s="115"/>
    </row>
    <row r="20" spans="1:44" ht="66" customHeight="1" x14ac:dyDescent="0.25">
      <c r="C20" s="133"/>
      <c r="D20" s="133"/>
      <c r="E20" s="133"/>
      <c r="F20" s="285"/>
      <c r="G20" s="286" t="s">
        <v>158</v>
      </c>
      <c r="H20" s="286"/>
      <c r="I20" s="287"/>
      <c r="J20" s="287"/>
      <c r="K20" s="287"/>
      <c r="L20" s="287"/>
      <c r="M20" s="504" t="s">
        <v>269</v>
      </c>
      <c r="N20" s="504"/>
      <c r="O20" s="504"/>
      <c r="P20" s="504"/>
      <c r="Q20" s="504"/>
      <c r="R20" s="504"/>
      <c r="S20" s="288"/>
      <c r="T20" s="288"/>
      <c r="U20" s="288"/>
      <c r="V20" s="288"/>
      <c r="W20" s="289" t="str">
        <f>Tilaustiedot!M1</f>
        <v>vers.5.2.</v>
      </c>
      <c r="X20"/>
    </row>
    <row r="21" spans="1:44" ht="26.25" customHeight="1" x14ac:dyDescent="0.25">
      <c r="C21" s="133"/>
      <c r="D21" s="133"/>
      <c r="E21" s="133"/>
      <c r="F21" s="290"/>
      <c r="G21" s="445" t="s">
        <v>256</v>
      </c>
      <c r="H21" s="446"/>
      <c r="I21" s="447"/>
      <c r="J21" s="447"/>
      <c r="K21" s="447"/>
      <c r="L21" s="445" t="s">
        <v>257</v>
      </c>
      <c r="P21" s="445"/>
      <c r="Q21" s="445"/>
      <c r="R21" s="445" t="s">
        <v>265</v>
      </c>
      <c r="S21" s="448"/>
      <c r="T21" s="114"/>
      <c r="U21" s="448"/>
      <c r="W21" s="291"/>
      <c r="X21"/>
    </row>
    <row r="22" spans="1:44" ht="156.75" customHeight="1" x14ac:dyDescent="0.25">
      <c r="C22" s="133"/>
      <c r="D22" s="133"/>
      <c r="E22" s="133"/>
      <c r="F22" s="290"/>
      <c r="G22" s="449"/>
      <c r="H22" s="446"/>
      <c r="I22" s="447"/>
      <c r="J22" s="447"/>
      <c r="K22" s="447"/>
      <c r="L22" s="447"/>
      <c r="M22" s="445"/>
      <c r="N22" s="445"/>
      <c r="O22" s="445"/>
      <c r="P22" s="445"/>
      <c r="Q22" s="445"/>
      <c r="R22" s="445"/>
      <c r="S22" s="448"/>
      <c r="T22" s="114"/>
      <c r="U22" s="448"/>
      <c r="V22" s="450"/>
      <c r="W22" s="291"/>
      <c r="X22"/>
    </row>
    <row r="23" spans="1:44" ht="222" customHeight="1" thickBot="1" x14ac:dyDescent="0.3">
      <c r="C23" s="133"/>
      <c r="D23" s="133"/>
      <c r="E23" s="133"/>
      <c r="F23" s="292"/>
      <c r="G23" s="293"/>
      <c r="H23" s="293"/>
      <c r="I23" s="294"/>
      <c r="J23" s="294"/>
      <c r="K23" s="294"/>
      <c r="L23" s="294"/>
      <c r="M23" s="295"/>
      <c r="N23" s="295"/>
      <c r="O23" s="295"/>
      <c r="P23" s="295"/>
      <c r="Q23" s="295"/>
      <c r="R23" s="295"/>
      <c r="S23" s="296"/>
      <c r="T23" s="448"/>
      <c r="U23" s="448"/>
      <c r="V23" s="296"/>
      <c r="W23" s="297"/>
      <c r="X23"/>
    </row>
    <row r="24" spans="1:44" s="148" customFormat="1" ht="97.5" customHeight="1" thickBot="1" x14ac:dyDescent="0.3">
      <c r="A24" s="140"/>
      <c r="B24" s="140"/>
      <c r="C24" s="141" t="s">
        <v>160</v>
      </c>
      <c r="D24" s="141" t="s">
        <v>161</v>
      </c>
      <c r="E24" s="142" t="s">
        <v>162</v>
      </c>
      <c r="F24" s="298" t="s">
        <v>160</v>
      </c>
      <c r="G24" s="299" t="s">
        <v>163</v>
      </c>
      <c r="H24" s="299" t="s">
        <v>164</v>
      </c>
      <c r="I24" s="299" t="s">
        <v>274</v>
      </c>
      <c r="J24" s="299" t="s">
        <v>245</v>
      </c>
      <c r="K24" s="299" t="s">
        <v>255</v>
      </c>
      <c r="L24" s="299" t="s">
        <v>250</v>
      </c>
      <c r="M24" s="299" t="s">
        <v>244</v>
      </c>
      <c r="N24" s="299" t="s">
        <v>342</v>
      </c>
      <c r="O24" s="299" t="s">
        <v>248</v>
      </c>
      <c r="P24" s="299" t="s">
        <v>249</v>
      </c>
      <c r="Q24" s="299" t="s">
        <v>266</v>
      </c>
      <c r="R24" s="299" t="s">
        <v>268</v>
      </c>
      <c r="S24" s="299" t="s">
        <v>251</v>
      </c>
      <c r="T24" s="300" t="s">
        <v>258</v>
      </c>
      <c r="U24" s="301" t="s">
        <v>252</v>
      </c>
      <c r="V24" s="302" t="s">
        <v>253</v>
      </c>
      <c r="W24" s="303" t="s">
        <v>326</v>
      </c>
    </row>
    <row r="25" spans="1:44" ht="13.5" thickBot="1" x14ac:dyDescent="0.25">
      <c r="C25" s="149" t="str">
        <f t="shared" ref="C25:C50" si="0">IF(F25="","",VLOOKUP(F25,$D$8:$E$16,2,FALSE))</f>
        <v/>
      </c>
      <c r="D25" s="150" t="e">
        <f>VLOOKUP(G25,$G$8:$H$16,2,FALSE)</f>
        <v>#N/A</v>
      </c>
      <c r="E25" s="150" t="e">
        <f>VLOOKUP(O25,$O$9:$P$13,2,FALSE)</f>
        <v>#N/A</v>
      </c>
      <c r="F25" s="461"/>
      <c r="G25" s="462" t="str">
        <f t="shared" ref="G25:G50" si="1">IF(F25="","","valitse materiaali")</f>
        <v/>
      </c>
      <c r="H25" s="462" t="str">
        <f>IF(G25="","",IF(OR(G25="PVC",G25="Pural",G25="PVDF"),"anna väri","---"))</f>
        <v/>
      </c>
      <c r="I25" s="428" t="str">
        <f t="shared" ref="I25" si="2">IF(F25="","","anna halkaisija")</f>
        <v/>
      </c>
      <c r="J25" s="428" t="str">
        <f t="shared" ref="J25" si="3">IF(F25="","","anna eristysvahvuus")</f>
        <v/>
      </c>
      <c r="K25" s="428" t="str">
        <f t="shared" ref="K25" si="4">IFERROR(IF(J25="","",I25+J25+J25+22),"")</f>
        <v/>
      </c>
      <c r="L25" s="428" t="str">
        <f t="shared" ref="L25" si="5">IF(OR(C25="SV",C25="KAPIT",C25="KP"),"anna pituus D","")</f>
        <v/>
      </c>
      <c r="M25" s="428" t="str">
        <f t="shared" ref="M25" si="6">IF(OR(C25="SV",C25="ZP",C25="KP"),"anna asento","")</f>
        <v/>
      </c>
      <c r="N25" s="428" t="str">
        <f>IF(OR(C25="ZP",C25="KP"),"anna asento","")</f>
        <v/>
      </c>
      <c r="O25" s="428" t="str">
        <f t="shared" ref="O25" si="7">IF(C25="SV","30","")</f>
        <v/>
      </c>
      <c r="P25" s="428" t="str">
        <f t="shared" ref="P25" si="8">IF(C25="SV","100","")</f>
        <v/>
      </c>
      <c r="Q25" s="428" t="str">
        <f t="shared" ref="Q25" si="9">IF(C25="SV","Ei","")</f>
        <v/>
      </c>
      <c r="R25" s="428" t="str">
        <f t="shared" ref="R25" si="10">IF(OR(C25="ZP",C25="KP",C25="KAT",),"anna korkeus B","")</f>
        <v/>
      </c>
      <c r="S25" s="428" t="str">
        <f t="shared" ref="S25" si="11">IFERROR(IF(OR(C25="KP",C25="KAT"),IF(R25="anna korkeus B","",R25),IF(AND(C25="ZP",R25&gt;0),R25+J25+10,"")),"")</f>
        <v/>
      </c>
      <c r="T25" s="428" t="str">
        <f t="shared" ref="T25" si="12">IF(OR(C25="ZP",C25="KP",C25="KAT",),"anna saumamalli","")</f>
        <v/>
      </c>
      <c r="U25" s="428" t="str">
        <f t="shared" ref="U25" si="13">IF(C25="KAPIT","anna halkaisija","")</f>
        <v/>
      </c>
      <c r="V25" s="463"/>
      <c r="W25" s="155"/>
      <c r="X25" s="156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</row>
    <row r="26" spans="1:44" ht="13.5" thickBot="1" x14ac:dyDescent="0.25">
      <c r="C26" s="149" t="str">
        <f t="shared" si="0"/>
        <v/>
      </c>
      <c r="D26" s="150" t="e">
        <f t="shared" ref="D26:D50" si="14">VLOOKUP(G26,$G$8:$H$16,2,FALSE)</f>
        <v>#N/A</v>
      </c>
      <c r="E26" s="150" t="e">
        <f t="shared" ref="E26:E50" si="15">VLOOKUP(O26,$O$9:$P$13,2,FALSE)</f>
        <v>#N/A</v>
      </c>
      <c r="F26" s="151"/>
      <c r="G26" s="152" t="str">
        <f t="shared" si="1"/>
        <v/>
      </c>
      <c r="H26" s="152" t="str">
        <f t="shared" ref="H26:H50" si="16">IF(G26="","",IF(OR(G26="PVC",G26="Pural",G26="PVDF"),"anna väri","---"))</f>
        <v/>
      </c>
      <c r="I26" s="86" t="str">
        <f t="shared" ref="I26:I50" si="17">IF(F26="","","anna halkaisija")</f>
        <v/>
      </c>
      <c r="J26" s="86" t="str">
        <f t="shared" ref="J26:J50" si="18">IF(F26="","","anna eristysvahvuus")</f>
        <v/>
      </c>
      <c r="K26" s="86" t="str">
        <f t="shared" ref="K26:K50" si="19">IFERROR(IF(J26="","",I26+J26+J26+22),"")</f>
        <v/>
      </c>
      <c r="L26" s="86" t="str">
        <f t="shared" ref="L26:L50" si="20">IF(OR(C26="SV",C26="KAPIT",C26="KP"),"anna pituus D","")</f>
        <v/>
      </c>
      <c r="M26" s="86" t="str">
        <f t="shared" ref="M26:M50" si="21">IF(OR(C26="SV",C26="ZP",C26="KP"),"anna asento","")</f>
        <v/>
      </c>
      <c r="N26" s="86" t="str">
        <f t="shared" ref="N26:N50" si="22">IF(OR(C26="ZP",C26="KP"),"anna asento","")</f>
        <v/>
      </c>
      <c r="O26" s="86" t="str">
        <f t="shared" ref="O26:O50" si="23">IF(C26="SV","30","")</f>
        <v/>
      </c>
      <c r="P26" s="86" t="str">
        <f t="shared" ref="P26:P50" si="24">IF(C26="SV","100","")</f>
        <v/>
      </c>
      <c r="Q26" s="86" t="str">
        <f t="shared" ref="Q26:Q50" si="25">IF(C26="SV","Ei","")</f>
        <v/>
      </c>
      <c r="R26" s="86" t="str">
        <f t="shared" ref="R26:R50" si="26">IF(OR(C26="ZP",C26="KP",C26="KAT",),"anna korkeus B","")</f>
        <v/>
      </c>
      <c r="S26" s="86" t="str">
        <f t="shared" ref="S26:S50" si="27">IFERROR(IF(OR(C26="KP",C26="KAT"),IF(R26="anna korkeus B","",R26),IF(AND(C26="ZP",R26&gt;0),R26+J26+10,"")),"")</f>
        <v/>
      </c>
      <c r="T26" s="86" t="str">
        <f t="shared" ref="T26:T50" si="28">IF(OR(C26="ZP",C26="KP",C26="KAT",),"anna saumamalli","")</f>
        <v/>
      </c>
      <c r="U26" s="283" t="str">
        <f t="shared" ref="U26:U50" si="29">IF(C26="KAPIT","anna halkaisija","")</f>
        <v/>
      </c>
      <c r="V26" s="282"/>
      <c r="W26" s="155"/>
      <c r="X26" s="156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</row>
    <row r="27" spans="1:44" ht="13.5" thickBot="1" x14ac:dyDescent="0.25">
      <c r="C27" s="149" t="str">
        <f t="shared" si="0"/>
        <v/>
      </c>
      <c r="D27" s="150" t="e">
        <f t="shared" si="14"/>
        <v>#N/A</v>
      </c>
      <c r="E27" s="150" t="e">
        <f t="shared" si="15"/>
        <v>#N/A</v>
      </c>
      <c r="F27" s="151"/>
      <c r="G27" s="152" t="str">
        <f t="shared" si="1"/>
        <v/>
      </c>
      <c r="H27" s="152" t="str">
        <f t="shared" si="16"/>
        <v/>
      </c>
      <c r="I27" s="86" t="str">
        <f t="shared" si="17"/>
        <v/>
      </c>
      <c r="J27" s="86" t="str">
        <f t="shared" si="18"/>
        <v/>
      </c>
      <c r="K27" s="86" t="str">
        <f t="shared" si="19"/>
        <v/>
      </c>
      <c r="L27" s="86" t="str">
        <f t="shared" si="20"/>
        <v/>
      </c>
      <c r="M27" s="86" t="str">
        <f t="shared" si="21"/>
        <v/>
      </c>
      <c r="N27" s="86" t="str">
        <f t="shared" si="22"/>
        <v/>
      </c>
      <c r="O27" s="86" t="str">
        <f t="shared" si="23"/>
        <v/>
      </c>
      <c r="P27" s="86" t="str">
        <f t="shared" si="24"/>
        <v/>
      </c>
      <c r="Q27" s="86" t="str">
        <f t="shared" si="25"/>
        <v/>
      </c>
      <c r="R27" s="86" t="str">
        <f t="shared" si="26"/>
        <v/>
      </c>
      <c r="S27" s="86" t="str">
        <f t="shared" si="27"/>
        <v/>
      </c>
      <c r="T27" s="86" t="str">
        <f t="shared" si="28"/>
        <v/>
      </c>
      <c r="U27" s="283" t="str">
        <f t="shared" si="29"/>
        <v/>
      </c>
      <c r="V27" s="282"/>
      <c r="W27" s="155"/>
      <c r="X27" s="156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</row>
    <row r="28" spans="1:44" ht="13.5" thickBot="1" x14ac:dyDescent="0.25">
      <c r="C28" s="149" t="str">
        <f t="shared" si="0"/>
        <v/>
      </c>
      <c r="D28" s="150" t="e">
        <f t="shared" si="14"/>
        <v>#N/A</v>
      </c>
      <c r="E28" s="150" t="e">
        <f t="shared" si="15"/>
        <v>#N/A</v>
      </c>
      <c r="F28" s="151"/>
      <c r="G28" s="152" t="str">
        <f t="shared" si="1"/>
        <v/>
      </c>
      <c r="H28" s="152" t="str">
        <f t="shared" si="16"/>
        <v/>
      </c>
      <c r="I28" s="86" t="str">
        <f t="shared" si="17"/>
        <v/>
      </c>
      <c r="J28" s="86" t="str">
        <f t="shared" si="18"/>
        <v/>
      </c>
      <c r="K28" s="86" t="str">
        <f t="shared" si="19"/>
        <v/>
      </c>
      <c r="L28" s="86" t="str">
        <f t="shared" si="20"/>
        <v/>
      </c>
      <c r="M28" s="86" t="str">
        <f t="shared" si="21"/>
        <v/>
      </c>
      <c r="N28" s="86" t="str">
        <f t="shared" si="22"/>
        <v/>
      </c>
      <c r="O28" s="86" t="str">
        <f t="shared" si="23"/>
        <v/>
      </c>
      <c r="P28" s="86" t="str">
        <f t="shared" si="24"/>
        <v/>
      </c>
      <c r="Q28" s="86" t="str">
        <f t="shared" si="25"/>
        <v/>
      </c>
      <c r="R28" s="86" t="str">
        <f t="shared" si="26"/>
        <v/>
      </c>
      <c r="S28" s="86" t="str">
        <f t="shared" si="27"/>
        <v/>
      </c>
      <c r="T28" s="86" t="str">
        <f t="shared" si="28"/>
        <v/>
      </c>
      <c r="U28" s="283" t="str">
        <f t="shared" si="29"/>
        <v/>
      </c>
      <c r="V28" s="282"/>
      <c r="W28" s="155"/>
      <c r="X28" s="156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</row>
    <row r="29" spans="1:44" ht="13.5" thickBot="1" x14ac:dyDescent="0.25">
      <c r="C29" s="149" t="str">
        <f t="shared" si="0"/>
        <v/>
      </c>
      <c r="D29" s="150" t="e">
        <f t="shared" si="14"/>
        <v>#N/A</v>
      </c>
      <c r="E29" s="150" t="e">
        <f t="shared" si="15"/>
        <v>#N/A</v>
      </c>
      <c r="F29" s="151"/>
      <c r="G29" s="152" t="str">
        <f t="shared" si="1"/>
        <v/>
      </c>
      <c r="H29" s="152" t="str">
        <f t="shared" si="16"/>
        <v/>
      </c>
      <c r="I29" s="86" t="str">
        <f t="shared" si="17"/>
        <v/>
      </c>
      <c r="J29" s="86" t="str">
        <f t="shared" si="18"/>
        <v/>
      </c>
      <c r="K29" s="86" t="str">
        <f t="shared" si="19"/>
        <v/>
      </c>
      <c r="L29" s="86" t="str">
        <f t="shared" si="20"/>
        <v/>
      </c>
      <c r="M29" s="86" t="str">
        <f t="shared" si="21"/>
        <v/>
      </c>
      <c r="N29" s="86" t="str">
        <f t="shared" si="22"/>
        <v/>
      </c>
      <c r="O29" s="86" t="str">
        <f t="shared" si="23"/>
        <v/>
      </c>
      <c r="P29" s="86" t="str">
        <f t="shared" si="24"/>
        <v/>
      </c>
      <c r="Q29" s="86" t="str">
        <f t="shared" si="25"/>
        <v/>
      </c>
      <c r="R29" s="86" t="str">
        <f t="shared" si="26"/>
        <v/>
      </c>
      <c r="S29" s="86" t="str">
        <f t="shared" si="27"/>
        <v/>
      </c>
      <c r="T29" s="86" t="str">
        <f t="shared" si="28"/>
        <v/>
      </c>
      <c r="U29" s="283" t="str">
        <f t="shared" si="29"/>
        <v/>
      </c>
      <c r="V29" s="282"/>
      <c r="W29" s="155"/>
      <c r="X29" s="156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</row>
    <row r="30" spans="1:44" ht="13.5" thickBot="1" x14ac:dyDescent="0.25">
      <c r="C30" s="149" t="str">
        <f t="shared" si="0"/>
        <v/>
      </c>
      <c r="D30" s="150" t="e">
        <f t="shared" si="14"/>
        <v>#N/A</v>
      </c>
      <c r="E30" s="150" t="e">
        <f t="shared" si="15"/>
        <v>#N/A</v>
      </c>
      <c r="F30" s="151"/>
      <c r="G30" s="152" t="str">
        <f t="shared" si="1"/>
        <v/>
      </c>
      <c r="H30" s="152" t="str">
        <f t="shared" si="16"/>
        <v/>
      </c>
      <c r="I30" s="86" t="str">
        <f t="shared" si="17"/>
        <v/>
      </c>
      <c r="J30" s="86" t="str">
        <f t="shared" si="18"/>
        <v/>
      </c>
      <c r="K30" s="86" t="str">
        <f t="shared" si="19"/>
        <v/>
      </c>
      <c r="L30" s="86" t="str">
        <f t="shared" si="20"/>
        <v/>
      </c>
      <c r="M30" s="86" t="str">
        <f t="shared" si="21"/>
        <v/>
      </c>
      <c r="N30" s="86" t="str">
        <f t="shared" si="22"/>
        <v/>
      </c>
      <c r="O30" s="86" t="str">
        <f t="shared" si="23"/>
        <v/>
      </c>
      <c r="P30" s="86" t="str">
        <f t="shared" si="24"/>
        <v/>
      </c>
      <c r="Q30" s="86" t="str">
        <f t="shared" si="25"/>
        <v/>
      </c>
      <c r="R30" s="86" t="str">
        <f t="shared" si="26"/>
        <v/>
      </c>
      <c r="S30" s="86" t="str">
        <f t="shared" si="27"/>
        <v/>
      </c>
      <c r="T30" s="86" t="str">
        <f t="shared" si="28"/>
        <v/>
      </c>
      <c r="U30" s="283" t="str">
        <f t="shared" si="29"/>
        <v/>
      </c>
      <c r="V30" s="282"/>
      <c r="W30" s="155"/>
      <c r="X30" s="156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</row>
    <row r="31" spans="1:44" ht="13.5" thickBot="1" x14ac:dyDescent="0.25">
      <c r="C31" s="149" t="str">
        <f t="shared" si="0"/>
        <v/>
      </c>
      <c r="D31" s="150" t="e">
        <f t="shared" si="14"/>
        <v>#N/A</v>
      </c>
      <c r="E31" s="150" t="e">
        <f t="shared" si="15"/>
        <v>#N/A</v>
      </c>
      <c r="F31" s="151"/>
      <c r="G31" s="152" t="str">
        <f t="shared" si="1"/>
        <v/>
      </c>
      <c r="H31" s="152" t="str">
        <f t="shared" si="16"/>
        <v/>
      </c>
      <c r="I31" s="86" t="str">
        <f t="shared" si="17"/>
        <v/>
      </c>
      <c r="J31" s="86" t="str">
        <f t="shared" si="18"/>
        <v/>
      </c>
      <c r="K31" s="86" t="str">
        <f t="shared" si="19"/>
        <v/>
      </c>
      <c r="L31" s="86" t="str">
        <f t="shared" si="20"/>
        <v/>
      </c>
      <c r="M31" s="86" t="str">
        <f t="shared" si="21"/>
        <v/>
      </c>
      <c r="N31" s="86" t="str">
        <f t="shared" si="22"/>
        <v/>
      </c>
      <c r="O31" s="86" t="str">
        <f t="shared" si="23"/>
        <v/>
      </c>
      <c r="P31" s="86" t="str">
        <f t="shared" si="24"/>
        <v/>
      </c>
      <c r="Q31" s="86" t="str">
        <f t="shared" si="25"/>
        <v/>
      </c>
      <c r="R31" s="86" t="str">
        <f t="shared" si="26"/>
        <v/>
      </c>
      <c r="S31" s="86" t="str">
        <f t="shared" si="27"/>
        <v/>
      </c>
      <c r="T31" s="86" t="str">
        <f t="shared" si="28"/>
        <v/>
      </c>
      <c r="U31" s="283" t="str">
        <f t="shared" si="29"/>
        <v/>
      </c>
      <c r="V31" s="282"/>
      <c r="W31" s="155"/>
      <c r="X31" s="156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</row>
    <row r="32" spans="1:44" ht="13.5" thickBot="1" x14ac:dyDescent="0.25">
      <c r="C32" s="149" t="str">
        <f t="shared" si="0"/>
        <v/>
      </c>
      <c r="D32" s="150" t="e">
        <f t="shared" si="14"/>
        <v>#N/A</v>
      </c>
      <c r="E32" s="150" t="e">
        <f t="shared" si="15"/>
        <v>#N/A</v>
      </c>
      <c r="F32" s="151"/>
      <c r="G32" s="152" t="str">
        <f t="shared" si="1"/>
        <v/>
      </c>
      <c r="H32" s="152" t="str">
        <f t="shared" si="16"/>
        <v/>
      </c>
      <c r="I32" s="86" t="str">
        <f t="shared" si="17"/>
        <v/>
      </c>
      <c r="J32" s="86" t="str">
        <f t="shared" si="18"/>
        <v/>
      </c>
      <c r="K32" s="86" t="str">
        <f t="shared" si="19"/>
        <v/>
      </c>
      <c r="L32" s="86" t="str">
        <f t="shared" si="20"/>
        <v/>
      </c>
      <c r="M32" s="86" t="str">
        <f t="shared" si="21"/>
        <v/>
      </c>
      <c r="N32" s="86" t="str">
        <f t="shared" si="22"/>
        <v/>
      </c>
      <c r="O32" s="86" t="str">
        <f t="shared" si="23"/>
        <v/>
      </c>
      <c r="P32" s="86" t="str">
        <f t="shared" si="24"/>
        <v/>
      </c>
      <c r="Q32" s="86" t="str">
        <f t="shared" si="25"/>
        <v/>
      </c>
      <c r="R32" s="86" t="str">
        <f t="shared" si="26"/>
        <v/>
      </c>
      <c r="S32" s="86" t="str">
        <f t="shared" si="27"/>
        <v/>
      </c>
      <c r="T32" s="86" t="str">
        <f t="shared" si="28"/>
        <v/>
      </c>
      <c r="U32" s="283" t="str">
        <f t="shared" si="29"/>
        <v/>
      </c>
      <c r="V32" s="282"/>
      <c r="W32" s="155"/>
      <c r="X32" s="156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</row>
    <row r="33" spans="3:44" ht="13.5" thickBot="1" x14ac:dyDescent="0.25">
      <c r="C33" s="149" t="str">
        <f t="shared" si="0"/>
        <v/>
      </c>
      <c r="D33" s="150" t="e">
        <f t="shared" si="14"/>
        <v>#N/A</v>
      </c>
      <c r="E33" s="150" t="e">
        <f t="shared" si="15"/>
        <v>#N/A</v>
      </c>
      <c r="F33" s="151"/>
      <c r="G33" s="152" t="str">
        <f t="shared" si="1"/>
        <v/>
      </c>
      <c r="H33" s="152" t="str">
        <f t="shared" si="16"/>
        <v/>
      </c>
      <c r="I33" s="86" t="str">
        <f t="shared" si="17"/>
        <v/>
      </c>
      <c r="J33" s="86" t="str">
        <f t="shared" si="18"/>
        <v/>
      </c>
      <c r="K33" s="86" t="str">
        <f t="shared" si="19"/>
        <v/>
      </c>
      <c r="L33" s="86" t="str">
        <f t="shared" si="20"/>
        <v/>
      </c>
      <c r="M33" s="86" t="str">
        <f t="shared" si="21"/>
        <v/>
      </c>
      <c r="N33" s="86" t="str">
        <f t="shared" si="22"/>
        <v/>
      </c>
      <c r="O33" s="86" t="str">
        <f t="shared" si="23"/>
        <v/>
      </c>
      <c r="P33" s="86" t="str">
        <f t="shared" si="24"/>
        <v/>
      </c>
      <c r="Q33" s="86" t="str">
        <f t="shared" si="25"/>
        <v/>
      </c>
      <c r="R33" s="86" t="str">
        <f t="shared" si="26"/>
        <v/>
      </c>
      <c r="S33" s="86" t="str">
        <f t="shared" si="27"/>
        <v/>
      </c>
      <c r="T33" s="86" t="str">
        <f t="shared" si="28"/>
        <v/>
      </c>
      <c r="U33" s="283" t="str">
        <f t="shared" si="29"/>
        <v/>
      </c>
      <c r="V33" s="282"/>
      <c r="W33" s="155"/>
      <c r="X33" s="156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</row>
    <row r="34" spans="3:44" ht="13.5" thickBot="1" x14ac:dyDescent="0.25">
      <c r="C34" s="149" t="str">
        <f t="shared" si="0"/>
        <v/>
      </c>
      <c r="D34" s="150" t="e">
        <f t="shared" si="14"/>
        <v>#N/A</v>
      </c>
      <c r="E34" s="150" t="e">
        <f t="shared" si="15"/>
        <v>#N/A</v>
      </c>
      <c r="F34" s="151"/>
      <c r="G34" s="152" t="str">
        <f t="shared" si="1"/>
        <v/>
      </c>
      <c r="H34" s="152" t="str">
        <f t="shared" si="16"/>
        <v/>
      </c>
      <c r="I34" s="86" t="str">
        <f t="shared" si="17"/>
        <v/>
      </c>
      <c r="J34" s="86" t="str">
        <f t="shared" si="18"/>
        <v/>
      </c>
      <c r="K34" s="86" t="str">
        <f t="shared" si="19"/>
        <v/>
      </c>
      <c r="L34" s="86" t="str">
        <f t="shared" si="20"/>
        <v/>
      </c>
      <c r="M34" s="86" t="str">
        <f t="shared" si="21"/>
        <v/>
      </c>
      <c r="N34" s="86" t="str">
        <f t="shared" si="22"/>
        <v/>
      </c>
      <c r="O34" s="86" t="str">
        <f t="shared" si="23"/>
        <v/>
      </c>
      <c r="P34" s="86" t="str">
        <f t="shared" si="24"/>
        <v/>
      </c>
      <c r="Q34" s="86" t="str">
        <f t="shared" si="25"/>
        <v/>
      </c>
      <c r="R34" s="86" t="str">
        <f t="shared" si="26"/>
        <v/>
      </c>
      <c r="S34" s="86" t="str">
        <f t="shared" si="27"/>
        <v/>
      </c>
      <c r="T34" s="86" t="str">
        <f t="shared" si="28"/>
        <v/>
      </c>
      <c r="U34" s="283" t="str">
        <f t="shared" si="29"/>
        <v/>
      </c>
      <c r="V34" s="282"/>
      <c r="W34" s="155"/>
      <c r="X34" s="156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</row>
    <row r="35" spans="3:44" ht="13.5" thickBot="1" x14ac:dyDescent="0.25">
      <c r="C35" s="149" t="str">
        <f t="shared" si="0"/>
        <v/>
      </c>
      <c r="D35" s="150" t="e">
        <f t="shared" si="14"/>
        <v>#N/A</v>
      </c>
      <c r="E35" s="150" t="e">
        <f t="shared" si="15"/>
        <v>#N/A</v>
      </c>
      <c r="F35" s="151"/>
      <c r="G35" s="152" t="str">
        <f t="shared" si="1"/>
        <v/>
      </c>
      <c r="H35" s="152" t="str">
        <f t="shared" si="16"/>
        <v/>
      </c>
      <c r="I35" s="86" t="str">
        <f t="shared" si="17"/>
        <v/>
      </c>
      <c r="J35" s="86" t="str">
        <f t="shared" si="18"/>
        <v/>
      </c>
      <c r="K35" s="86" t="str">
        <f t="shared" si="19"/>
        <v/>
      </c>
      <c r="L35" s="86" t="str">
        <f t="shared" si="20"/>
        <v/>
      </c>
      <c r="M35" s="86" t="str">
        <f t="shared" si="21"/>
        <v/>
      </c>
      <c r="N35" s="86" t="str">
        <f t="shared" si="22"/>
        <v/>
      </c>
      <c r="O35" s="86" t="str">
        <f t="shared" si="23"/>
        <v/>
      </c>
      <c r="P35" s="86" t="str">
        <f t="shared" si="24"/>
        <v/>
      </c>
      <c r="Q35" s="86" t="str">
        <f t="shared" si="25"/>
        <v/>
      </c>
      <c r="R35" s="86" t="str">
        <f t="shared" si="26"/>
        <v/>
      </c>
      <c r="S35" s="86" t="str">
        <f t="shared" si="27"/>
        <v/>
      </c>
      <c r="T35" s="86" t="str">
        <f t="shared" si="28"/>
        <v/>
      </c>
      <c r="U35" s="283" t="str">
        <f t="shared" si="29"/>
        <v/>
      </c>
      <c r="V35" s="282"/>
      <c r="W35" s="155"/>
      <c r="X35" s="156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</row>
    <row r="36" spans="3:44" ht="13.5" thickBot="1" x14ac:dyDescent="0.25">
      <c r="C36" s="149" t="str">
        <f t="shared" si="0"/>
        <v/>
      </c>
      <c r="D36" s="150" t="e">
        <f t="shared" si="14"/>
        <v>#N/A</v>
      </c>
      <c r="E36" s="150" t="e">
        <f t="shared" si="15"/>
        <v>#N/A</v>
      </c>
      <c r="F36" s="151"/>
      <c r="G36" s="152" t="str">
        <f t="shared" si="1"/>
        <v/>
      </c>
      <c r="H36" s="152" t="str">
        <f t="shared" si="16"/>
        <v/>
      </c>
      <c r="I36" s="86" t="str">
        <f t="shared" si="17"/>
        <v/>
      </c>
      <c r="J36" s="86" t="str">
        <f t="shared" si="18"/>
        <v/>
      </c>
      <c r="K36" s="86" t="str">
        <f t="shared" si="19"/>
        <v/>
      </c>
      <c r="L36" s="86" t="str">
        <f t="shared" si="20"/>
        <v/>
      </c>
      <c r="M36" s="86" t="str">
        <f t="shared" si="21"/>
        <v/>
      </c>
      <c r="N36" s="86" t="str">
        <f t="shared" si="22"/>
        <v/>
      </c>
      <c r="O36" s="86" t="str">
        <f t="shared" si="23"/>
        <v/>
      </c>
      <c r="P36" s="86" t="str">
        <f t="shared" si="24"/>
        <v/>
      </c>
      <c r="Q36" s="86" t="str">
        <f t="shared" si="25"/>
        <v/>
      </c>
      <c r="R36" s="86" t="str">
        <f t="shared" si="26"/>
        <v/>
      </c>
      <c r="S36" s="86" t="str">
        <f t="shared" si="27"/>
        <v/>
      </c>
      <c r="T36" s="86" t="str">
        <f t="shared" si="28"/>
        <v/>
      </c>
      <c r="U36" s="283" t="str">
        <f t="shared" si="29"/>
        <v/>
      </c>
      <c r="V36" s="282"/>
      <c r="W36" s="155"/>
      <c r="X36" s="156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</row>
    <row r="37" spans="3:44" ht="13.5" thickBot="1" x14ac:dyDescent="0.25">
      <c r="C37" s="149" t="str">
        <f t="shared" si="0"/>
        <v/>
      </c>
      <c r="D37" s="150" t="e">
        <f t="shared" si="14"/>
        <v>#N/A</v>
      </c>
      <c r="E37" s="150" t="e">
        <f t="shared" si="15"/>
        <v>#N/A</v>
      </c>
      <c r="F37" s="151"/>
      <c r="G37" s="152" t="str">
        <f t="shared" si="1"/>
        <v/>
      </c>
      <c r="H37" s="152" t="str">
        <f t="shared" si="16"/>
        <v/>
      </c>
      <c r="I37" s="86" t="str">
        <f t="shared" si="17"/>
        <v/>
      </c>
      <c r="J37" s="86" t="str">
        <f t="shared" si="18"/>
        <v/>
      </c>
      <c r="K37" s="86" t="str">
        <f t="shared" si="19"/>
        <v/>
      </c>
      <c r="L37" s="86" t="str">
        <f t="shared" si="20"/>
        <v/>
      </c>
      <c r="M37" s="86" t="str">
        <f t="shared" si="21"/>
        <v/>
      </c>
      <c r="N37" s="86" t="str">
        <f t="shared" si="22"/>
        <v/>
      </c>
      <c r="O37" s="86" t="str">
        <f t="shared" si="23"/>
        <v/>
      </c>
      <c r="P37" s="86" t="str">
        <f t="shared" si="24"/>
        <v/>
      </c>
      <c r="Q37" s="86" t="str">
        <f t="shared" si="25"/>
        <v/>
      </c>
      <c r="R37" s="86" t="str">
        <f t="shared" si="26"/>
        <v/>
      </c>
      <c r="S37" s="86" t="str">
        <f t="shared" si="27"/>
        <v/>
      </c>
      <c r="T37" s="86" t="str">
        <f t="shared" si="28"/>
        <v/>
      </c>
      <c r="U37" s="283" t="str">
        <f t="shared" si="29"/>
        <v/>
      </c>
      <c r="V37" s="282"/>
      <c r="W37" s="155"/>
      <c r="X37" s="156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</row>
    <row r="38" spans="3:44" ht="13.5" thickBot="1" x14ac:dyDescent="0.25">
      <c r="C38" s="149" t="str">
        <f t="shared" si="0"/>
        <v/>
      </c>
      <c r="D38" s="150" t="e">
        <f t="shared" si="14"/>
        <v>#N/A</v>
      </c>
      <c r="E38" s="150" t="e">
        <f t="shared" si="15"/>
        <v>#N/A</v>
      </c>
      <c r="F38" s="151"/>
      <c r="G38" s="152" t="str">
        <f t="shared" si="1"/>
        <v/>
      </c>
      <c r="H38" s="152" t="str">
        <f t="shared" si="16"/>
        <v/>
      </c>
      <c r="I38" s="86" t="str">
        <f t="shared" si="17"/>
        <v/>
      </c>
      <c r="J38" s="86" t="str">
        <f t="shared" si="18"/>
        <v/>
      </c>
      <c r="K38" s="86" t="str">
        <f t="shared" si="19"/>
        <v/>
      </c>
      <c r="L38" s="86" t="str">
        <f t="shared" si="20"/>
        <v/>
      </c>
      <c r="M38" s="86" t="str">
        <f t="shared" si="21"/>
        <v/>
      </c>
      <c r="N38" s="86" t="str">
        <f t="shared" si="22"/>
        <v/>
      </c>
      <c r="O38" s="86" t="str">
        <f t="shared" si="23"/>
        <v/>
      </c>
      <c r="P38" s="86" t="str">
        <f t="shared" si="24"/>
        <v/>
      </c>
      <c r="Q38" s="86" t="str">
        <f t="shared" si="25"/>
        <v/>
      </c>
      <c r="R38" s="86" t="str">
        <f t="shared" si="26"/>
        <v/>
      </c>
      <c r="S38" s="86" t="str">
        <f t="shared" si="27"/>
        <v/>
      </c>
      <c r="T38" s="86" t="str">
        <f t="shared" si="28"/>
        <v/>
      </c>
      <c r="U38" s="283" t="str">
        <f t="shared" si="29"/>
        <v/>
      </c>
      <c r="V38" s="282"/>
      <c r="W38" s="155"/>
      <c r="X38" s="156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</row>
    <row r="39" spans="3:44" ht="13.5" thickBot="1" x14ac:dyDescent="0.25">
      <c r="C39" s="149" t="str">
        <f t="shared" si="0"/>
        <v/>
      </c>
      <c r="D39" s="150" t="e">
        <f t="shared" si="14"/>
        <v>#N/A</v>
      </c>
      <c r="E39" s="150" t="e">
        <f t="shared" si="15"/>
        <v>#N/A</v>
      </c>
      <c r="F39" s="151"/>
      <c r="G39" s="152" t="str">
        <f t="shared" si="1"/>
        <v/>
      </c>
      <c r="H39" s="152" t="str">
        <f t="shared" si="16"/>
        <v/>
      </c>
      <c r="I39" s="86" t="str">
        <f t="shared" si="17"/>
        <v/>
      </c>
      <c r="J39" s="86" t="str">
        <f t="shared" si="18"/>
        <v/>
      </c>
      <c r="K39" s="86" t="str">
        <f t="shared" si="19"/>
        <v/>
      </c>
      <c r="L39" s="86" t="str">
        <f t="shared" si="20"/>
        <v/>
      </c>
      <c r="M39" s="86" t="str">
        <f t="shared" si="21"/>
        <v/>
      </c>
      <c r="N39" s="86" t="str">
        <f t="shared" si="22"/>
        <v/>
      </c>
      <c r="O39" s="86" t="str">
        <f t="shared" si="23"/>
        <v/>
      </c>
      <c r="P39" s="86" t="str">
        <f t="shared" si="24"/>
        <v/>
      </c>
      <c r="Q39" s="86" t="str">
        <f t="shared" si="25"/>
        <v/>
      </c>
      <c r="R39" s="86" t="str">
        <f t="shared" si="26"/>
        <v/>
      </c>
      <c r="S39" s="86" t="str">
        <f t="shared" si="27"/>
        <v/>
      </c>
      <c r="T39" s="86" t="str">
        <f t="shared" si="28"/>
        <v/>
      </c>
      <c r="U39" s="283" t="str">
        <f t="shared" si="29"/>
        <v/>
      </c>
      <c r="V39" s="282"/>
      <c r="W39" s="155"/>
      <c r="X39" s="156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</row>
    <row r="40" spans="3:44" ht="13.5" thickBot="1" x14ac:dyDescent="0.25">
      <c r="C40" s="149" t="str">
        <f t="shared" si="0"/>
        <v/>
      </c>
      <c r="D40" s="150" t="e">
        <f t="shared" si="14"/>
        <v>#N/A</v>
      </c>
      <c r="E40" s="150" t="e">
        <f t="shared" si="15"/>
        <v>#N/A</v>
      </c>
      <c r="F40" s="151"/>
      <c r="G40" s="152" t="str">
        <f t="shared" si="1"/>
        <v/>
      </c>
      <c r="H40" s="152" t="str">
        <f t="shared" si="16"/>
        <v/>
      </c>
      <c r="I40" s="86" t="str">
        <f t="shared" si="17"/>
        <v/>
      </c>
      <c r="J40" s="86" t="str">
        <f t="shared" si="18"/>
        <v/>
      </c>
      <c r="K40" s="86" t="str">
        <f t="shared" si="19"/>
        <v/>
      </c>
      <c r="L40" s="86" t="str">
        <f t="shared" si="20"/>
        <v/>
      </c>
      <c r="M40" s="86" t="str">
        <f t="shared" si="21"/>
        <v/>
      </c>
      <c r="N40" s="86" t="str">
        <f t="shared" si="22"/>
        <v/>
      </c>
      <c r="O40" s="86" t="str">
        <f t="shared" si="23"/>
        <v/>
      </c>
      <c r="P40" s="86" t="str">
        <f t="shared" si="24"/>
        <v/>
      </c>
      <c r="Q40" s="86" t="str">
        <f t="shared" si="25"/>
        <v/>
      </c>
      <c r="R40" s="86" t="str">
        <f t="shared" si="26"/>
        <v/>
      </c>
      <c r="S40" s="86" t="str">
        <f t="shared" si="27"/>
        <v/>
      </c>
      <c r="T40" s="86" t="str">
        <f t="shared" si="28"/>
        <v/>
      </c>
      <c r="U40" s="283" t="str">
        <f t="shared" si="29"/>
        <v/>
      </c>
      <c r="V40" s="282"/>
      <c r="W40" s="155"/>
      <c r="X40" s="156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</row>
    <row r="41" spans="3:44" ht="13.5" thickBot="1" x14ac:dyDescent="0.25">
      <c r="C41" s="149" t="str">
        <f t="shared" si="0"/>
        <v/>
      </c>
      <c r="D41" s="150" t="e">
        <f t="shared" si="14"/>
        <v>#N/A</v>
      </c>
      <c r="E41" s="150" t="e">
        <f t="shared" si="15"/>
        <v>#N/A</v>
      </c>
      <c r="F41" s="151"/>
      <c r="G41" s="152" t="str">
        <f t="shared" si="1"/>
        <v/>
      </c>
      <c r="H41" s="152" t="str">
        <f t="shared" si="16"/>
        <v/>
      </c>
      <c r="I41" s="86" t="str">
        <f t="shared" si="17"/>
        <v/>
      </c>
      <c r="J41" s="86" t="str">
        <f t="shared" si="18"/>
        <v/>
      </c>
      <c r="K41" s="86" t="str">
        <f t="shared" si="19"/>
        <v/>
      </c>
      <c r="L41" s="86" t="str">
        <f t="shared" si="20"/>
        <v/>
      </c>
      <c r="M41" s="86" t="str">
        <f t="shared" si="21"/>
        <v/>
      </c>
      <c r="N41" s="86" t="str">
        <f t="shared" si="22"/>
        <v/>
      </c>
      <c r="O41" s="86" t="str">
        <f t="shared" si="23"/>
        <v/>
      </c>
      <c r="P41" s="86" t="str">
        <f t="shared" si="24"/>
        <v/>
      </c>
      <c r="Q41" s="86" t="str">
        <f t="shared" si="25"/>
        <v/>
      </c>
      <c r="R41" s="86" t="str">
        <f t="shared" si="26"/>
        <v/>
      </c>
      <c r="S41" s="86" t="str">
        <f t="shared" si="27"/>
        <v/>
      </c>
      <c r="T41" s="86" t="str">
        <f t="shared" si="28"/>
        <v/>
      </c>
      <c r="U41" s="283" t="str">
        <f t="shared" si="29"/>
        <v/>
      </c>
      <c r="V41" s="282"/>
      <c r="W41" s="155"/>
      <c r="X41" s="156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</row>
    <row r="42" spans="3:44" ht="13.5" thickBot="1" x14ac:dyDescent="0.25">
      <c r="C42" s="149" t="str">
        <f t="shared" si="0"/>
        <v/>
      </c>
      <c r="D42" s="150" t="e">
        <f t="shared" si="14"/>
        <v>#N/A</v>
      </c>
      <c r="E42" s="150" t="e">
        <f t="shared" si="15"/>
        <v>#N/A</v>
      </c>
      <c r="F42" s="151"/>
      <c r="G42" s="152" t="str">
        <f t="shared" si="1"/>
        <v/>
      </c>
      <c r="H42" s="152" t="str">
        <f t="shared" si="16"/>
        <v/>
      </c>
      <c r="I42" s="86" t="str">
        <f t="shared" si="17"/>
        <v/>
      </c>
      <c r="J42" s="86" t="str">
        <f t="shared" si="18"/>
        <v/>
      </c>
      <c r="K42" s="86" t="str">
        <f t="shared" si="19"/>
        <v/>
      </c>
      <c r="L42" s="86" t="str">
        <f t="shared" si="20"/>
        <v/>
      </c>
      <c r="M42" s="86" t="str">
        <f t="shared" si="21"/>
        <v/>
      </c>
      <c r="N42" s="86" t="str">
        <f t="shared" si="22"/>
        <v/>
      </c>
      <c r="O42" s="86" t="str">
        <f t="shared" si="23"/>
        <v/>
      </c>
      <c r="P42" s="86" t="str">
        <f t="shared" si="24"/>
        <v/>
      </c>
      <c r="Q42" s="86" t="str">
        <f t="shared" si="25"/>
        <v/>
      </c>
      <c r="R42" s="86" t="str">
        <f t="shared" si="26"/>
        <v/>
      </c>
      <c r="S42" s="86" t="str">
        <f t="shared" si="27"/>
        <v/>
      </c>
      <c r="T42" s="86" t="str">
        <f t="shared" si="28"/>
        <v/>
      </c>
      <c r="U42" s="283" t="str">
        <f t="shared" si="29"/>
        <v/>
      </c>
      <c r="V42" s="282"/>
      <c r="W42" s="155"/>
      <c r="X42" s="156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</row>
    <row r="43" spans="3:44" ht="13.5" thickBot="1" x14ac:dyDescent="0.25">
      <c r="C43" s="149" t="str">
        <f t="shared" si="0"/>
        <v/>
      </c>
      <c r="D43" s="150" t="e">
        <f t="shared" si="14"/>
        <v>#N/A</v>
      </c>
      <c r="E43" s="150" t="e">
        <f t="shared" si="15"/>
        <v>#N/A</v>
      </c>
      <c r="F43" s="151"/>
      <c r="G43" s="152" t="str">
        <f t="shared" si="1"/>
        <v/>
      </c>
      <c r="H43" s="152" t="str">
        <f t="shared" si="16"/>
        <v/>
      </c>
      <c r="I43" s="86" t="str">
        <f t="shared" si="17"/>
        <v/>
      </c>
      <c r="J43" s="86" t="str">
        <f t="shared" si="18"/>
        <v/>
      </c>
      <c r="K43" s="86" t="str">
        <f t="shared" si="19"/>
        <v/>
      </c>
      <c r="L43" s="86" t="str">
        <f t="shared" si="20"/>
        <v/>
      </c>
      <c r="M43" s="86" t="str">
        <f t="shared" si="21"/>
        <v/>
      </c>
      <c r="N43" s="86" t="str">
        <f t="shared" si="22"/>
        <v/>
      </c>
      <c r="O43" s="86" t="str">
        <f t="shared" si="23"/>
        <v/>
      </c>
      <c r="P43" s="86" t="str">
        <f t="shared" si="24"/>
        <v/>
      </c>
      <c r="Q43" s="86" t="str">
        <f t="shared" si="25"/>
        <v/>
      </c>
      <c r="R43" s="86" t="str">
        <f t="shared" si="26"/>
        <v/>
      </c>
      <c r="S43" s="86" t="str">
        <f t="shared" si="27"/>
        <v/>
      </c>
      <c r="T43" s="86" t="str">
        <f t="shared" si="28"/>
        <v/>
      </c>
      <c r="U43" s="283" t="str">
        <f t="shared" si="29"/>
        <v/>
      </c>
      <c r="V43" s="282"/>
      <c r="W43" s="155"/>
      <c r="X43" s="156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</row>
    <row r="44" spans="3:44" ht="13.5" thickBot="1" x14ac:dyDescent="0.25">
      <c r="C44" s="149" t="str">
        <f t="shared" si="0"/>
        <v/>
      </c>
      <c r="D44" s="150" t="e">
        <f t="shared" si="14"/>
        <v>#N/A</v>
      </c>
      <c r="E44" s="150" t="e">
        <f t="shared" si="15"/>
        <v>#N/A</v>
      </c>
      <c r="F44" s="151"/>
      <c r="G44" s="152" t="str">
        <f t="shared" si="1"/>
        <v/>
      </c>
      <c r="H44" s="152" t="str">
        <f t="shared" si="16"/>
        <v/>
      </c>
      <c r="I44" s="86" t="str">
        <f t="shared" si="17"/>
        <v/>
      </c>
      <c r="J44" s="86" t="str">
        <f t="shared" si="18"/>
        <v/>
      </c>
      <c r="K44" s="86" t="str">
        <f t="shared" si="19"/>
        <v/>
      </c>
      <c r="L44" s="86" t="str">
        <f t="shared" si="20"/>
        <v/>
      </c>
      <c r="M44" s="86" t="str">
        <f t="shared" si="21"/>
        <v/>
      </c>
      <c r="N44" s="86" t="str">
        <f t="shared" si="22"/>
        <v/>
      </c>
      <c r="O44" s="86" t="str">
        <f t="shared" si="23"/>
        <v/>
      </c>
      <c r="P44" s="86" t="str">
        <f t="shared" si="24"/>
        <v/>
      </c>
      <c r="Q44" s="86" t="str">
        <f t="shared" si="25"/>
        <v/>
      </c>
      <c r="R44" s="86" t="str">
        <f t="shared" si="26"/>
        <v/>
      </c>
      <c r="S44" s="86" t="str">
        <f t="shared" si="27"/>
        <v/>
      </c>
      <c r="T44" s="86" t="str">
        <f t="shared" si="28"/>
        <v/>
      </c>
      <c r="U44" s="283" t="str">
        <f t="shared" si="29"/>
        <v/>
      </c>
      <c r="V44" s="282"/>
      <c r="W44" s="155"/>
      <c r="X44" s="156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</row>
    <row r="45" spans="3:44" ht="13.5" thickBot="1" x14ac:dyDescent="0.25">
      <c r="C45" s="149" t="str">
        <f t="shared" si="0"/>
        <v/>
      </c>
      <c r="D45" s="150" t="e">
        <f t="shared" si="14"/>
        <v>#N/A</v>
      </c>
      <c r="E45" s="150" t="e">
        <f t="shared" si="15"/>
        <v>#N/A</v>
      </c>
      <c r="F45" s="151"/>
      <c r="G45" s="152" t="str">
        <f t="shared" si="1"/>
        <v/>
      </c>
      <c r="H45" s="152" t="str">
        <f t="shared" si="16"/>
        <v/>
      </c>
      <c r="I45" s="86" t="str">
        <f t="shared" si="17"/>
        <v/>
      </c>
      <c r="J45" s="86" t="str">
        <f t="shared" si="18"/>
        <v/>
      </c>
      <c r="K45" s="86" t="str">
        <f t="shared" si="19"/>
        <v/>
      </c>
      <c r="L45" s="86" t="str">
        <f t="shared" si="20"/>
        <v/>
      </c>
      <c r="M45" s="86" t="str">
        <f t="shared" si="21"/>
        <v/>
      </c>
      <c r="N45" s="86" t="str">
        <f t="shared" si="22"/>
        <v/>
      </c>
      <c r="O45" s="86" t="str">
        <f t="shared" si="23"/>
        <v/>
      </c>
      <c r="P45" s="86" t="str">
        <f t="shared" si="24"/>
        <v/>
      </c>
      <c r="Q45" s="86" t="str">
        <f t="shared" si="25"/>
        <v/>
      </c>
      <c r="R45" s="86" t="str">
        <f t="shared" si="26"/>
        <v/>
      </c>
      <c r="S45" s="86" t="str">
        <f t="shared" si="27"/>
        <v/>
      </c>
      <c r="T45" s="86" t="str">
        <f t="shared" si="28"/>
        <v/>
      </c>
      <c r="U45" s="283" t="str">
        <f t="shared" si="29"/>
        <v/>
      </c>
      <c r="V45" s="282"/>
      <c r="W45" s="155"/>
      <c r="X45" s="156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</row>
    <row r="46" spans="3:44" ht="13.5" thickBot="1" x14ac:dyDescent="0.25">
      <c r="C46" s="149" t="str">
        <f t="shared" si="0"/>
        <v/>
      </c>
      <c r="D46" s="150" t="e">
        <f t="shared" si="14"/>
        <v>#N/A</v>
      </c>
      <c r="E46" s="150" t="e">
        <f t="shared" si="15"/>
        <v>#N/A</v>
      </c>
      <c r="F46" s="151"/>
      <c r="G46" s="152" t="str">
        <f t="shared" si="1"/>
        <v/>
      </c>
      <c r="H46" s="152" t="str">
        <f t="shared" si="16"/>
        <v/>
      </c>
      <c r="I46" s="86" t="str">
        <f t="shared" si="17"/>
        <v/>
      </c>
      <c r="J46" s="86" t="str">
        <f t="shared" si="18"/>
        <v/>
      </c>
      <c r="K46" s="86" t="str">
        <f t="shared" si="19"/>
        <v/>
      </c>
      <c r="L46" s="86" t="str">
        <f t="shared" si="20"/>
        <v/>
      </c>
      <c r="M46" s="86" t="str">
        <f t="shared" si="21"/>
        <v/>
      </c>
      <c r="N46" s="86" t="str">
        <f t="shared" si="22"/>
        <v/>
      </c>
      <c r="O46" s="86" t="str">
        <f t="shared" si="23"/>
        <v/>
      </c>
      <c r="P46" s="86" t="str">
        <f t="shared" si="24"/>
        <v/>
      </c>
      <c r="Q46" s="86" t="str">
        <f t="shared" si="25"/>
        <v/>
      </c>
      <c r="R46" s="86" t="str">
        <f t="shared" si="26"/>
        <v/>
      </c>
      <c r="S46" s="86" t="str">
        <f t="shared" si="27"/>
        <v/>
      </c>
      <c r="T46" s="86" t="str">
        <f t="shared" si="28"/>
        <v/>
      </c>
      <c r="U46" s="283" t="str">
        <f t="shared" si="29"/>
        <v/>
      </c>
      <c r="V46" s="282"/>
      <c r="W46" s="155"/>
      <c r="X46" s="156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</row>
    <row r="47" spans="3:44" ht="13.5" thickBot="1" x14ac:dyDescent="0.25">
      <c r="C47" s="149" t="str">
        <f t="shared" si="0"/>
        <v/>
      </c>
      <c r="D47" s="150" t="e">
        <f t="shared" si="14"/>
        <v>#N/A</v>
      </c>
      <c r="E47" s="150" t="e">
        <f t="shared" si="15"/>
        <v>#N/A</v>
      </c>
      <c r="F47" s="151"/>
      <c r="G47" s="152" t="str">
        <f t="shared" si="1"/>
        <v/>
      </c>
      <c r="H47" s="152" t="str">
        <f t="shared" si="16"/>
        <v/>
      </c>
      <c r="I47" s="86" t="str">
        <f t="shared" si="17"/>
        <v/>
      </c>
      <c r="J47" s="86" t="str">
        <f t="shared" si="18"/>
        <v/>
      </c>
      <c r="K47" s="86" t="str">
        <f t="shared" si="19"/>
        <v/>
      </c>
      <c r="L47" s="86" t="str">
        <f t="shared" si="20"/>
        <v/>
      </c>
      <c r="M47" s="86" t="str">
        <f t="shared" si="21"/>
        <v/>
      </c>
      <c r="N47" s="86" t="str">
        <f t="shared" si="22"/>
        <v/>
      </c>
      <c r="O47" s="86" t="str">
        <f t="shared" si="23"/>
        <v/>
      </c>
      <c r="P47" s="86" t="str">
        <f t="shared" si="24"/>
        <v/>
      </c>
      <c r="Q47" s="86" t="str">
        <f t="shared" si="25"/>
        <v/>
      </c>
      <c r="R47" s="86" t="str">
        <f t="shared" si="26"/>
        <v/>
      </c>
      <c r="S47" s="86" t="str">
        <f t="shared" si="27"/>
        <v/>
      </c>
      <c r="T47" s="86" t="str">
        <f t="shared" si="28"/>
        <v/>
      </c>
      <c r="U47" s="283" t="str">
        <f t="shared" si="29"/>
        <v/>
      </c>
      <c r="V47" s="282"/>
      <c r="W47" s="155"/>
      <c r="X47" s="156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</row>
    <row r="48" spans="3:44" ht="13.5" thickBot="1" x14ac:dyDescent="0.25">
      <c r="C48" s="149" t="str">
        <f t="shared" si="0"/>
        <v/>
      </c>
      <c r="D48" s="150" t="e">
        <f t="shared" si="14"/>
        <v>#N/A</v>
      </c>
      <c r="E48" s="150" t="e">
        <f t="shared" si="15"/>
        <v>#N/A</v>
      </c>
      <c r="F48" s="151"/>
      <c r="G48" s="152" t="str">
        <f t="shared" si="1"/>
        <v/>
      </c>
      <c r="H48" s="152" t="str">
        <f t="shared" si="16"/>
        <v/>
      </c>
      <c r="I48" s="86" t="str">
        <f t="shared" si="17"/>
        <v/>
      </c>
      <c r="J48" s="86" t="str">
        <f t="shared" si="18"/>
        <v/>
      </c>
      <c r="K48" s="86" t="str">
        <f t="shared" si="19"/>
        <v/>
      </c>
      <c r="L48" s="86" t="str">
        <f t="shared" si="20"/>
        <v/>
      </c>
      <c r="M48" s="86" t="str">
        <f t="shared" si="21"/>
        <v/>
      </c>
      <c r="N48" s="86" t="str">
        <f t="shared" si="22"/>
        <v/>
      </c>
      <c r="O48" s="86" t="str">
        <f t="shared" si="23"/>
        <v/>
      </c>
      <c r="P48" s="86" t="str">
        <f t="shared" si="24"/>
        <v/>
      </c>
      <c r="Q48" s="86" t="str">
        <f t="shared" si="25"/>
        <v/>
      </c>
      <c r="R48" s="86" t="str">
        <f t="shared" si="26"/>
        <v/>
      </c>
      <c r="S48" s="86" t="str">
        <f t="shared" si="27"/>
        <v/>
      </c>
      <c r="T48" s="86" t="str">
        <f t="shared" si="28"/>
        <v/>
      </c>
      <c r="U48" s="283" t="str">
        <f t="shared" si="29"/>
        <v/>
      </c>
      <c r="V48" s="282"/>
      <c r="W48" s="155"/>
      <c r="X48" s="156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</row>
    <row r="49" spans="3:44" ht="13.5" thickBot="1" x14ac:dyDescent="0.25">
      <c r="C49" s="149" t="str">
        <f t="shared" si="0"/>
        <v/>
      </c>
      <c r="D49" s="150" t="e">
        <f t="shared" si="14"/>
        <v>#N/A</v>
      </c>
      <c r="E49" s="150" t="e">
        <f t="shared" si="15"/>
        <v>#N/A</v>
      </c>
      <c r="F49" s="151"/>
      <c r="G49" s="152" t="str">
        <f t="shared" si="1"/>
        <v/>
      </c>
      <c r="H49" s="152" t="str">
        <f t="shared" si="16"/>
        <v/>
      </c>
      <c r="I49" s="86" t="str">
        <f t="shared" si="17"/>
        <v/>
      </c>
      <c r="J49" s="86" t="str">
        <f t="shared" si="18"/>
        <v/>
      </c>
      <c r="K49" s="86" t="str">
        <f t="shared" si="19"/>
        <v/>
      </c>
      <c r="L49" s="86" t="str">
        <f t="shared" si="20"/>
        <v/>
      </c>
      <c r="M49" s="86" t="str">
        <f t="shared" si="21"/>
        <v/>
      </c>
      <c r="N49" s="86" t="str">
        <f t="shared" si="22"/>
        <v/>
      </c>
      <c r="O49" s="86" t="str">
        <f t="shared" si="23"/>
        <v/>
      </c>
      <c r="P49" s="86" t="str">
        <f t="shared" si="24"/>
        <v/>
      </c>
      <c r="Q49" s="86" t="str">
        <f t="shared" si="25"/>
        <v/>
      </c>
      <c r="R49" s="86" t="str">
        <f t="shared" si="26"/>
        <v/>
      </c>
      <c r="S49" s="86" t="str">
        <f t="shared" si="27"/>
        <v/>
      </c>
      <c r="T49" s="86" t="str">
        <f t="shared" si="28"/>
        <v/>
      </c>
      <c r="U49" s="283" t="str">
        <f t="shared" si="29"/>
        <v/>
      </c>
      <c r="V49" s="282"/>
      <c r="W49" s="155"/>
      <c r="X49" s="156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</row>
    <row r="50" spans="3:44" ht="13.5" thickBot="1" x14ac:dyDescent="0.25">
      <c r="C50" s="149" t="str">
        <f t="shared" si="0"/>
        <v/>
      </c>
      <c r="D50" s="150" t="e">
        <f t="shared" si="14"/>
        <v>#N/A</v>
      </c>
      <c r="E50" s="150" t="e">
        <f t="shared" si="15"/>
        <v>#N/A</v>
      </c>
      <c r="F50" s="158"/>
      <c r="G50" s="159" t="str">
        <f t="shared" si="1"/>
        <v/>
      </c>
      <c r="H50" s="159" t="str">
        <f t="shared" si="16"/>
        <v/>
      </c>
      <c r="I50" s="160" t="str">
        <f t="shared" si="17"/>
        <v/>
      </c>
      <c r="J50" s="160" t="str">
        <f t="shared" si="18"/>
        <v/>
      </c>
      <c r="K50" s="160" t="str">
        <f t="shared" si="19"/>
        <v/>
      </c>
      <c r="L50" s="160" t="str">
        <f t="shared" si="20"/>
        <v/>
      </c>
      <c r="M50" s="160" t="str">
        <f t="shared" si="21"/>
        <v/>
      </c>
      <c r="N50" s="160" t="str">
        <f t="shared" si="22"/>
        <v/>
      </c>
      <c r="O50" s="160" t="str">
        <f t="shared" si="23"/>
        <v/>
      </c>
      <c r="P50" s="160" t="str">
        <f t="shared" si="24"/>
        <v/>
      </c>
      <c r="Q50" s="160" t="str">
        <f t="shared" si="25"/>
        <v/>
      </c>
      <c r="R50" s="160" t="str">
        <f t="shared" si="26"/>
        <v/>
      </c>
      <c r="S50" s="160" t="str">
        <f t="shared" si="27"/>
        <v/>
      </c>
      <c r="T50" s="160" t="str">
        <f t="shared" si="28"/>
        <v/>
      </c>
      <c r="U50" s="451" t="str">
        <f t="shared" si="29"/>
        <v/>
      </c>
      <c r="V50" s="452"/>
      <c r="W50" s="163"/>
      <c r="X50" s="156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</row>
  </sheetData>
  <sheetProtection algorithmName="SHA-512" hashValue="qFonkP8DyKqiB4GD9JX1ngCgtpR7ADoyz579bJ0S15qMvCBOSv41iN9ZTJ5+foeDDvV9aifkeYOEbSxz0Q6XnQ==" saltValue="0BOVxM5V+uTtJSvpqDHylg==" spinCount="100000" sheet="1" objects="1" scenarios="1"/>
  <mergeCells count="2">
    <mergeCell ref="M15:R15"/>
    <mergeCell ref="M20:R20"/>
  </mergeCells>
  <dataValidations count="14">
    <dataValidation allowBlank="1" showInputMessage="1" sqref="I25:I50 K25:K50 W25:W50 U25:U50" xr:uid="{A0B19B77-8552-4197-A91A-98077718E0AF}"/>
    <dataValidation type="list" allowBlank="1" showInputMessage="1" sqref="H25:H50" xr:uid="{CEEA4ED2-AF14-4116-BBB8-AF6804BE0D54}">
      <formula1>$I$1:$I$17</formula1>
    </dataValidation>
    <dataValidation type="list" allowBlank="1" showInputMessage="1" sqref="C1:C6" xr:uid="{B797C47F-F307-4494-B8DA-11CC9BEF5EF7}">
      <formula1>$I$24:$I$43</formula1>
    </dataValidation>
    <dataValidation type="list" allowBlank="1" showInputMessage="1" sqref="J25:J50" xr:uid="{EE8FB41F-6BCB-4C1B-AC15-A75E1BF4CACE}">
      <formula1>$K$1:$K$18</formula1>
    </dataValidation>
    <dataValidation type="list" sqref="M25:M50" xr:uid="{54AC562A-6491-47F9-A563-81D890A1776E}">
      <formula1>$O$9:$O$10</formula1>
    </dataValidation>
    <dataValidation type="list" allowBlank="1" showInputMessage="1" sqref="P25:P50" xr:uid="{E4D1030E-8D4B-445E-881A-4B19BED3F1CD}">
      <formula1>$P$9:$P$10</formula1>
    </dataValidation>
    <dataValidation showInputMessage="1" sqref="R25:S50" xr:uid="{99C6DC37-09B2-431F-A7C8-9D134E194EF7}"/>
    <dataValidation type="list" showInputMessage="1" sqref="T25:T50" xr:uid="{0D88858D-C06E-417C-A3F7-2CE33D253431}">
      <formula1>$R$9:$R$14</formula1>
    </dataValidation>
    <dataValidation type="list" allowBlank="1" showInputMessage="1" sqref="O25:O50" xr:uid="{E9AD6F85-4C8E-4E5C-A6F8-303BE701A5C5}">
      <formula1>$P$12:$P$14</formula1>
    </dataValidation>
    <dataValidation type="list" allowBlank="1" showInputMessage="1" sqref="Q25:Q50" xr:uid="{86AC4591-1AD0-4851-B257-2998B77AE787}">
      <formula1>$Q$9:$Q$10</formula1>
    </dataValidation>
    <dataValidation type="list" allowBlank="1" showInputMessage="1" sqref="G25:G50" xr:uid="{E7DB038E-B71F-4517-893C-AB2D040D6886}">
      <formula1>$G$8:$G$16</formula1>
    </dataValidation>
    <dataValidation type="list" allowBlank="1" showInputMessage="1" sqref="F25:F50" xr:uid="{3AC7658B-BFF6-416E-9132-04B116A91B48}">
      <formula1>$D$8:$D$13</formula1>
    </dataValidation>
    <dataValidation sqref="L25:L50" xr:uid="{982C62AC-9438-4258-AD2A-1B25C4B5284D}"/>
    <dataValidation type="list" sqref="N25:N50" xr:uid="{4E9602FF-950A-4730-AF52-5470EC0A9910}">
      <formula1>$M$9:$M$12</formula1>
    </dataValidation>
  </dataValidations>
  <pageMargins left="0.7" right="0.7" top="0.75" bottom="0.75" header="0.3" footer="0.3"/>
  <pageSetup paperSize="9" scale="54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27" zoomScale="90" zoomScaleNormal="90" workbookViewId="0">
      <selection activeCell="A33" sqref="A33"/>
    </sheetView>
  </sheetViews>
  <sheetFormatPr defaultColWidth="9.140625" defaultRowHeight="12.75" x14ac:dyDescent="0.2"/>
  <cols>
    <col min="1" max="1" width="26.85546875" style="7" customWidth="1"/>
    <col min="2" max="2" width="18.140625" style="7" customWidth="1"/>
    <col min="3" max="3" width="24.7109375" style="7" customWidth="1"/>
    <col min="4" max="5" width="16.7109375" style="24" customWidth="1"/>
    <col min="6" max="6" width="18.42578125" style="24" customWidth="1"/>
    <col min="7" max="7" width="39" style="24" customWidth="1"/>
    <col min="8" max="8" width="9.140625" style="7" customWidth="1"/>
    <col min="9" max="16384" width="9.140625" style="7"/>
  </cols>
  <sheetData>
    <row r="1" spans="1:7" hidden="1" x14ac:dyDescent="0.2">
      <c r="A1" s="304"/>
      <c r="B1" s="304"/>
      <c r="C1" s="304"/>
      <c r="D1" s="305"/>
      <c r="E1" s="305"/>
      <c r="F1" s="305"/>
      <c r="G1" s="305"/>
    </row>
    <row r="2" spans="1:7" hidden="1" x14ac:dyDescent="0.2">
      <c r="A2" s="304"/>
      <c r="B2" s="304"/>
      <c r="C2" s="304"/>
      <c r="D2" s="305" t="s">
        <v>67</v>
      </c>
      <c r="E2" s="305">
        <v>0.5</v>
      </c>
      <c r="F2" s="305">
        <v>1000</v>
      </c>
      <c r="G2" s="305"/>
    </row>
    <row r="3" spans="1:7" hidden="1" x14ac:dyDescent="0.2">
      <c r="A3" s="304"/>
      <c r="B3" s="304"/>
      <c r="C3" s="304"/>
      <c r="D3" s="305" t="s">
        <v>68</v>
      </c>
      <c r="E3" s="305">
        <v>0.6</v>
      </c>
      <c r="F3" s="305">
        <v>2000</v>
      </c>
      <c r="G3" s="305"/>
    </row>
    <row r="4" spans="1:7" hidden="1" x14ac:dyDescent="0.2">
      <c r="A4" s="304" t="s">
        <v>143</v>
      </c>
      <c r="B4" s="304" t="s">
        <v>144</v>
      </c>
      <c r="C4" s="304">
        <v>20</v>
      </c>
      <c r="D4" s="305" t="s">
        <v>91</v>
      </c>
      <c r="E4" s="305">
        <v>0.7</v>
      </c>
      <c r="F4" s="305">
        <v>3000</v>
      </c>
      <c r="G4" s="305"/>
    </row>
    <row r="5" spans="1:7" hidden="1" x14ac:dyDescent="0.2">
      <c r="A5" s="304" t="s">
        <v>0</v>
      </c>
      <c r="B5" s="304" t="s">
        <v>148</v>
      </c>
      <c r="C5" s="304">
        <v>21</v>
      </c>
      <c r="D5" s="305" t="s">
        <v>81</v>
      </c>
      <c r="E5" s="305">
        <v>1</v>
      </c>
      <c r="F5" s="305">
        <v>4000</v>
      </c>
      <c r="G5" s="305"/>
    </row>
    <row r="6" spans="1:7" hidden="1" x14ac:dyDescent="0.2">
      <c r="A6" s="304" t="s">
        <v>132</v>
      </c>
      <c r="B6" s="304" t="s">
        <v>132</v>
      </c>
      <c r="C6" s="304">
        <v>22</v>
      </c>
      <c r="D6" s="305" t="s">
        <v>82</v>
      </c>
      <c r="E6" s="305"/>
      <c r="F6" s="305">
        <v>5000</v>
      </c>
      <c r="G6" s="305"/>
    </row>
    <row r="7" spans="1:7" hidden="1" x14ac:dyDescent="0.2">
      <c r="A7" s="304" t="s">
        <v>139</v>
      </c>
      <c r="B7" s="304" t="s">
        <v>139</v>
      </c>
      <c r="C7" s="304">
        <v>23</v>
      </c>
      <c r="D7" s="305" t="s">
        <v>83</v>
      </c>
      <c r="E7" s="305"/>
      <c r="F7" s="305">
        <v>6000</v>
      </c>
      <c r="G7" s="305"/>
    </row>
    <row r="8" spans="1:7" hidden="1" x14ac:dyDescent="0.2">
      <c r="A8" s="304" t="s">
        <v>229</v>
      </c>
      <c r="B8" s="304" t="s">
        <v>230</v>
      </c>
      <c r="C8" s="304">
        <v>24</v>
      </c>
      <c r="D8" s="305" t="s">
        <v>84</v>
      </c>
      <c r="E8" s="305"/>
      <c r="F8" s="305">
        <v>7000</v>
      </c>
      <c r="G8" s="305"/>
    </row>
    <row r="9" spans="1:7" hidden="1" x14ac:dyDescent="0.2">
      <c r="A9" s="304" t="s">
        <v>151</v>
      </c>
      <c r="B9" s="304" t="s">
        <v>152</v>
      </c>
      <c r="C9" s="304">
        <v>29</v>
      </c>
      <c r="D9" s="305" t="s">
        <v>85</v>
      </c>
      <c r="E9" s="305"/>
      <c r="F9" s="305" t="s">
        <v>317</v>
      </c>
      <c r="G9" s="305"/>
    </row>
    <row r="10" spans="1:7" hidden="1" x14ac:dyDescent="0.2">
      <c r="A10" s="304" t="s">
        <v>2</v>
      </c>
      <c r="B10" s="304" t="s">
        <v>155</v>
      </c>
      <c r="C10" s="304">
        <v>30</v>
      </c>
      <c r="D10" s="305" t="s">
        <v>86</v>
      </c>
      <c r="E10" s="305"/>
      <c r="F10" s="305"/>
      <c r="G10" s="305"/>
    </row>
    <row r="11" spans="1:7" hidden="1" x14ac:dyDescent="0.2">
      <c r="A11" s="304" t="s">
        <v>1</v>
      </c>
      <c r="B11" s="304" t="s">
        <v>62</v>
      </c>
      <c r="C11" s="304">
        <v>31</v>
      </c>
      <c r="D11" s="305" t="s">
        <v>88</v>
      </c>
      <c r="E11" s="305"/>
      <c r="F11" s="305"/>
      <c r="G11" s="305"/>
    </row>
    <row r="12" spans="1:7" hidden="1" x14ac:dyDescent="0.2">
      <c r="A12" s="304" t="s">
        <v>231</v>
      </c>
      <c r="B12" s="304" t="s">
        <v>232</v>
      </c>
      <c r="C12" s="304">
        <v>32</v>
      </c>
      <c r="D12" s="305" t="s">
        <v>87</v>
      </c>
      <c r="E12" s="305"/>
      <c r="F12" s="305"/>
      <c r="G12" s="305"/>
    </row>
    <row r="13" spans="1:7" hidden="1" x14ac:dyDescent="0.2">
      <c r="A13" s="304"/>
      <c r="B13" s="304"/>
      <c r="C13" s="304">
        <v>33</v>
      </c>
      <c r="D13" s="305" t="s">
        <v>89</v>
      </c>
      <c r="E13" s="305"/>
      <c r="F13" s="305"/>
      <c r="G13" s="305"/>
    </row>
    <row r="14" spans="1:7" hidden="1" x14ac:dyDescent="0.2">
      <c r="A14" s="304"/>
      <c r="B14" s="304"/>
      <c r="C14" s="304">
        <v>35</v>
      </c>
      <c r="D14" s="305" t="s">
        <v>90</v>
      </c>
      <c r="E14" s="305"/>
      <c r="F14" s="305"/>
      <c r="G14" s="305"/>
    </row>
    <row r="15" spans="1:7" hidden="1" x14ac:dyDescent="0.2">
      <c r="A15" s="304"/>
      <c r="B15" s="304"/>
      <c r="C15" s="304">
        <v>37</v>
      </c>
      <c r="D15" s="305"/>
      <c r="E15" s="305"/>
      <c r="F15" s="305"/>
      <c r="G15" s="305"/>
    </row>
    <row r="16" spans="1:7" hidden="1" x14ac:dyDescent="0.2">
      <c r="A16" s="304"/>
      <c r="B16" s="304"/>
      <c r="C16" s="304">
        <v>40</v>
      </c>
      <c r="D16" s="305"/>
      <c r="E16" s="305"/>
      <c r="F16" s="305"/>
      <c r="G16" s="305"/>
    </row>
    <row r="17" spans="1:7" hidden="1" x14ac:dyDescent="0.2">
      <c r="A17" s="304"/>
      <c r="B17" s="304"/>
      <c r="C17" s="304">
        <v>41</v>
      </c>
      <c r="D17" s="305"/>
      <c r="E17" s="305"/>
      <c r="F17" s="305"/>
      <c r="G17" s="305"/>
    </row>
    <row r="18" spans="1:7" hidden="1" x14ac:dyDescent="0.2">
      <c r="A18" s="304"/>
      <c r="B18" s="304"/>
      <c r="C18" s="304">
        <v>510</v>
      </c>
      <c r="D18" s="305"/>
      <c r="E18" s="305"/>
      <c r="F18" s="305"/>
      <c r="G18" s="305"/>
    </row>
    <row r="19" spans="1:7" hidden="1" x14ac:dyDescent="0.2">
      <c r="A19" s="304"/>
      <c r="B19" s="304"/>
      <c r="C19" s="304">
        <v>511</v>
      </c>
      <c r="D19" s="305"/>
      <c r="E19" s="305"/>
      <c r="F19" s="305"/>
      <c r="G19" s="305"/>
    </row>
    <row r="20" spans="1:7" hidden="1" x14ac:dyDescent="0.2">
      <c r="A20" s="304"/>
      <c r="B20" s="304"/>
      <c r="C20" s="304">
        <v>512</v>
      </c>
      <c r="D20" s="305"/>
      <c r="E20" s="305"/>
      <c r="F20" s="305"/>
      <c r="G20" s="305"/>
    </row>
    <row r="21" spans="1:7" hidden="1" x14ac:dyDescent="0.2">
      <c r="A21" s="304"/>
      <c r="B21" s="304"/>
      <c r="C21" s="304"/>
      <c r="D21" s="305"/>
      <c r="E21" s="305"/>
      <c r="F21" s="305"/>
      <c r="G21" s="305"/>
    </row>
    <row r="22" spans="1:7" hidden="1" x14ac:dyDescent="0.2">
      <c r="A22" s="304"/>
      <c r="B22" s="304"/>
      <c r="C22" s="304"/>
      <c r="D22" s="305"/>
      <c r="E22" s="305"/>
      <c r="F22" s="305"/>
      <c r="G22" s="305"/>
    </row>
    <row r="23" spans="1:7" hidden="1" x14ac:dyDescent="0.2">
      <c r="A23" s="304"/>
      <c r="B23" s="304"/>
      <c r="C23" s="304"/>
      <c r="D23" s="305"/>
      <c r="E23" s="305"/>
      <c r="F23" s="305"/>
      <c r="G23" s="305"/>
    </row>
    <row r="24" spans="1:7" hidden="1" x14ac:dyDescent="0.2"/>
    <row r="25" spans="1:7" hidden="1" x14ac:dyDescent="0.2"/>
    <row r="26" spans="1:7" ht="13.5" hidden="1" thickBot="1" x14ac:dyDescent="0.25"/>
    <row r="27" spans="1:7" x14ac:dyDescent="0.2">
      <c r="A27" s="256"/>
      <c r="B27" s="257"/>
      <c r="C27" s="257"/>
      <c r="D27" s="316"/>
      <c r="E27" s="316"/>
      <c r="F27" s="316"/>
      <c r="G27" s="317" t="str">
        <f>Tilaustiedot!M1</f>
        <v>vers.5.2.</v>
      </c>
    </row>
    <row r="28" spans="1:7" ht="29.25" customHeight="1" x14ac:dyDescent="0.2">
      <c r="A28" s="259"/>
      <c r="D28" s="310" t="s">
        <v>270</v>
      </c>
      <c r="E28" s="7"/>
      <c r="G28" s="325"/>
    </row>
    <row r="29" spans="1:7" ht="29.25" customHeight="1" x14ac:dyDescent="0.2">
      <c r="A29" s="259"/>
      <c r="G29" s="325"/>
    </row>
    <row r="30" spans="1:7" s="4" customFormat="1" ht="155.25" customHeight="1" x14ac:dyDescent="0.2">
      <c r="A30" s="321"/>
      <c r="B30" s="311"/>
      <c r="C30" s="312"/>
      <c r="D30" s="507"/>
      <c r="E30" s="508"/>
      <c r="G30" s="320"/>
    </row>
    <row r="31" spans="1:7" ht="161.25" customHeight="1" thickBot="1" x14ac:dyDescent="0.25">
      <c r="A31" s="322"/>
      <c r="B31" s="251"/>
      <c r="C31" s="326"/>
      <c r="D31" s="251"/>
      <c r="E31" s="327"/>
      <c r="F31" s="43"/>
      <c r="G31" s="42"/>
    </row>
    <row r="32" spans="1:7" ht="51" customHeight="1" thickBot="1" x14ac:dyDescent="0.25">
      <c r="A32" s="252" t="s">
        <v>66</v>
      </c>
      <c r="B32" s="416" t="s">
        <v>163</v>
      </c>
      <c r="C32" s="252" t="s">
        <v>164</v>
      </c>
      <c r="D32" s="252" t="s">
        <v>72</v>
      </c>
      <c r="E32" s="252" t="s">
        <v>272</v>
      </c>
      <c r="F32" s="252" t="s">
        <v>119</v>
      </c>
      <c r="G32" s="309" t="s">
        <v>271</v>
      </c>
    </row>
    <row r="33" spans="1:7" s="12" customFormat="1" ht="24.95" customHeight="1" x14ac:dyDescent="0.2">
      <c r="A33" s="176"/>
      <c r="B33" s="54"/>
      <c r="C33" s="76" t="str">
        <f>IF(B33="","",IF(OR(B33="PVC",B33="Pural",B33="PVDF"),"anna väri","---"))</f>
        <v/>
      </c>
      <c r="D33" s="53"/>
      <c r="E33" s="66" t="str">
        <f t="shared" ref="E33:E45" si="0">IF(A33="Räystäslista","anna halkaisija","")</f>
        <v/>
      </c>
      <c r="F33" s="66"/>
      <c r="G33" s="53"/>
    </row>
    <row r="34" spans="1:7" s="12" customFormat="1" ht="24.95" customHeight="1" x14ac:dyDescent="0.2">
      <c r="A34" s="176"/>
      <c r="B34" s="54" t="str">
        <f t="shared" ref="B33:B45" si="1">IF(A34="","","valitse materiaali")</f>
        <v/>
      </c>
      <c r="C34" s="76" t="str">
        <f t="shared" ref="C34:C45" si="2">IF(B34="","",IF(OR(B34="PVC",B34="Pural",B34="PVDF"),"anna väri","---"))</f>
        <v/>
      </c>
      <c r="D34" s="53"/>
      <c r="E34" s="66" t="str">
        <f t="shared" si="0"/>
        <v/>
      </c>
      <c r="F34" s="66"/>
      <c r="G34" s="53"/>
    </row>
    <row r="35" spans="1:7" s="12" customFormat="1" ht="24.95" customHeight="1" x14ac:dyDescent="0.2">
      <c r="A35" s="176"/>
      <c r="B35" s="54" t="str">
        <f t="shared" si="1"/>
        <v/>
      </c>
      <c r="C35" s="76" t="str">
        <f t="shared" si="2"/>
        <v/>
      </c>
      <c r="D35" s="53"/>
      <c r="E35" s="66" t="str">
        <f t="shared" si="0"/>
        <v/>
      </c>
      <c r="F35" s="66"/>
      <c r="G35" s="53"/>
    </row>
    <row r="36" spans="1:7" s="12" customFormat="1" ht="24.95" customHeight="1" x14ac:dyDescent="0.2">
      <c r="A36" s="176"/>
      <c r="B36" s="54" t="str">
        <f t="shared" si="1"/>
        <v/>
      </c>
      <c r="C36" s="76" t="str">
        <f t="shared" si="2"/>
        <v/>
      </c>
      <c r="D36" s="53"/>
      <c r="E36" s="66" t="str">
        <f t="shared" si="0"/>
        <v/>
      </c>
      <c r="F36" s="66"/>
      <c r="G36" s="53"/>
    </row>
    <row r="37" spans="1:7" s="12" customFormat="1" ht="24.95" customHeight="1" x14ac:dyDescent="0.2">
      <c r="A37" s="176"/>
      <c r="B37" s="54" t="str">
        <f t="shared" si="1"/>
        <v/>
      </c>
      <c r="C37" s="76" t="str">
        <f t="shared" si="2"/>
        <v/>
      </c>
      <c r="D37" s="53"/>
      <c r="E37" s="66" t="str">
        <f t="shared" si="0"/>
        <v/>
      </c>
      <c r="F37" s="66"/>
      <c r="G37" s="53"/>
    </row>
    <row r="38" spans="1:7" s="12" customFormat="1" ht="24.95" customHeight="1" x14ac:dyDescent="0.2">
      <c r="A38" s="176"/>
      <c r="B38" s="54" t="str">
        <f t="shared" si="1"/>
        <v/>
      </c>
      <c r="C38" s="76" t="str">
        <f t="shared" si="2"/>
        <v/>
      </c>
      <c r="D38" s="53"/>
      <c r="E38" s="66" t="str">
        <f t="shared" si="0"/>
        <v/>
      </c>
      <c r="F38" s="66"/>
      <c r="G38" s="53"/>
    </row>
    <row r="39" spans="1:7" s="12" customFormat="1" ht="24.95" customHeight="1" x14ac:dyDescent="0.2">
      <c r="A39" s="176"/>
      <c r="B39" s="54" t="str">
        <f t="shared" si="1"/>
        <v/>
      </c>
      <c r="C39" s="76" t="str">
        <f t="shared" si="2"/>
        <v/>
      </c>
      <c r="D39" s="53"/>
      <c r="E39" s="66" t="str">
        <f t="shared" si="0"/>
        <v/>
      </c>
      <c r="F39" s="66"/>
      <c r="G39" s="53"/>
    </row>
    <row r="40" spans="1:7" s="12" customFormat="1" ht="24.95" customHeight="1" x14ac:dyDescent="0.2">
      <c r="A40" s="176"/>
      <c r="B40" s="54" t="str">
        <f t="shared" si="1"/>
        <v/>
      </c>
      <c r="C40" s="76" t="str">
        <f t="shared" si="2"/>
        <v/>
      </c>
      <c r="D40" s="53"/>
      <c r="E40" s="66" t="str">
        <f t="shared" si="0"/>
        <v/>
      </c>
      <c r="F40" s="66"/>
      <c r="G40" s="53"/>
    </row>
    <row r="41" spans="1:7" s="12" customFormat="1" ht="24.95" customHeight="1" x14ac:dyDescent="0.2">
      <c r="A41" s="176"/>
      <c r="B41" s="54" t="str">
        <f t="shared" si="1"/>
        <v/>
      </c>
      <c r="C41" s="76" t="str">
        <f t="shared" si="2"/>
        <v/>
      </c>
      <c r="D41" s="53"/>
      <c r="E41" s="66" t="str">
        <f t="shared" si="0"/>
        <v/>
      </c>
      <c r="F41" s="66"/>
      <c r="G41" s="53"/>
    </row>
    <row r="42" spans="1:7" s="12" customFormat="1" ht="24.95" customHeight="1" x14ac:dyDescent="0.2">
      <c r="A42" s="176"/>
      <c r="B42" s="54" t="str">
        <f t="shared" si="1"/>
        <v/>
      </c>
      <c r="C42" s="76" t="str">
        <f t="shared" si="2"/>
        <v/>
      </c>
      <c r="D42" s="53"/>
      <c r="E42" s="66" t="str">
        <f t="shared" si="0"/>
        <v/>
      </c>
      <c r="F42" s="66"/>
      <c r="G42" s="53"/>
    </row>
    <row r="43" spans="1:7" s="12" customFormat="1" ht="24.95" customHeight="1" x14ac:dyDescent="0.2">
      <c r="A43" s="176"/>
      <c r="B43" s="54" t="str">
        <f t="shared" si="1"/>
        <v/>
      </c>
      <c r="C43" s="76" t="str">
        <f t="shared" si="2"/>
        <v/>
      </c>
      <c r="D43" s="53"/>
      <c r="E43" s="66" t="str">
        <f t="shared" si="0"/>
        <v/>
      </c>
      <c r="F43" s="66"/>
      <c r="G43" s="53"/>
    </row>
    <row r="44" spans="1:7" s="12" customFormat="1" ht="24.95" customHeight="1" x14ac:dyDescent="0.2">
      <c r="A44" s="176"/>
      <c r="B44" s="54" t="str">
        <f t="shared" si="1"/>
        <v/>
      </c>
      <c r="C44" s="76" t="str">
        <f t="shared" si="2"/>
        <v/>
      </c>
      <c r="D44" s="53"/>
      <c r="E44" s="66" t="str">
        <f t="shared" si="0"/>
        <v/>
      </c>
      <c r="F44" s="66"/>
      <c r="G44" s="53"/>
    </row>
    <row r="45" spans="1:7" s="12" customFormat="1" ht="24.95" customHeight="1" x14ac:dyDescent="0.2">
      <c r="A45" s="176"/>
      <c r="B45" s="54" t="str">
        <f t="shared" si="1"/>
        <v/>
      </c>
      <c r="C45" s="76" t="str">
        <f t="shared" si="2"/>
        <v/>
      </c>
      <c r="D45" s="53"/>
      <c r="E45" s="66" t="str">
        <f t="shared" si="0"/>
        <v/>
      </c>
      <c r="F45" s="66"/>
      <c r="G45" s="53"/>
    </row>
    <row r="46" spans="1:7" s="12" customFormat="1" ht="24.95" customHeight="1" x14ac:dyDescent="0.2">
      <c r="B46" s="58"/>
      <c r="C46" s="24"/>
      <c r="D46" s="24"/>
      <c r="E46" s="58"/>
      <c r="F46" s="58"/>
      <c r="G46" s="68"/>
    </row>
    <row r="47" spans="1:7" s="12" customFormat="1" ht="24.95" customHeight="1" x14ac:dyDescent="0.2">
      <c r="B47" s="58"/>
      <c r="C47" s="24"/>
      <c r="D47" s="24"/>
      <c r="E47" s="58"/>
      <c r="F47" s="58"/>
      <c r="G47" s="68"/>
    </row>
    <row r="48" spans="1:7" s="12" customFormat="1" ht="24.95" customHeight="1" x14ac:dyDescent="0.2">
      <c r="B48" s="58"/>
      <c r="C48" s="24"/>
      <c r="D48" s="24"/>
      <c r="E48" s="58"/>
      <c r="F48" s="58"/>
      <c r="G48" s="68"/>
    </row>
    <row r="49" spans="2:7" s="12" customFormat="1" ht="24.95" customHeight="1" x14ac:dyDescent="0.2">
      <c r="B49" s="58"/>
      <c r="C49" s="24"/>
      <c r="D49" s="24"/>
      <c r="E49" s="58"/>
      <c r="F49" s="58"/>
      <c r="G49" s="68"/>
    </row>
    <row r="50" spans="2:7" s="12" customFormat="1" ht="24.95" customHeight="1" x14ac:dyDescent="0.2">
      <c r="B50" s="58"/>
      <c r="C50" s="24"/>
      <c r="D50" s="24"/>
      <c r="E50" s="58"/>
      <c r="F50" s="58"/>
      <c r="G50" s="68"/>
    </row>
    <row r="51" spans="2:7" s="12" customFormat="1" ht="24.95" customHeight="1" x14ac:dyDescent="0.2">
      <c r="B51" s="58"/>
      <c r="C51" s="24"/>
      <c r="D51" s="24"/>
      <c r="E51" s="58"/>
      <c r="F51" s="58"/>
      <c r="G51" s="68"/>
    </row>
    <row r="52" spans="2:7" s="12" customFormat="1" ht="24.95" customHeight="1" x14ac:dyDescent="0.2">
      <c r="B52" s="58"/>
      <c r="C52" s="24"/>
      <c r="D52" s="24"/>
      <c r="E52" s="58"/>
      <c r="F52" s="58"/>
      <c r="G52" s="68"/>
    </row>
    <row r="53" spans="2:7" s="12" customFormat="1" ht="24.95" customHeight="1" x14ac:dyDescent="0.2">
      <c r="B53" s="58"/>
      <c r="C53" s="24"/>
      <c r="D53" s="24"/>
      <c r="E53" s="58"/>
      <c r="F53" s="58"/>
      <c r="G53" s="68"/>
    </row>
    <row r="54" spans="2:7" s="12" customFormat="1" ht="24.95" customHeight="1" x14ac:dyDescent="0.2">
      <c r="B54" s="58"/>
      <c r="C54" s="24"/>
      <c r="D54" s="24"/>
      <c r="E54" s="58"/>
      <c r="F54" s="58"/>
      <c r="G54" s="68"/>
    </row>
    <row r="55" spans="2:7" s="12" customFormat="1" ht="24.95" customHeight="1" x14ac:dyDescent="0.2">
      <c r="B55" s="58"/>
      <c r="C55" s="24"/>
      <c r="D55" s="24"/>
      <c r="E55" s="58"/>
      <c r="F55" s="58"/>
      <c r="G55" s="68"/>
    </row>
    <row r="56" spans="2:7" s="12" customFormat="1" ht="24.95" customHeight="1" x14ac:dyDescent="0.2">
      <c r="B56" s="58"/>
      <c r="C56" s="24"/>
      <c r="D56" s="24"/>
      <c r="E56" s="58"/>
      <c r="F56" s="58"/>
      <c r="G56" s="68"/>
    </row>
    <row r="57" spans="2:7" s="12" customFormat="1" ht="24.95" customHeight="1" x14ac:dyDescent="0.2">
      <c r="B57" s="58"/>
      <c r="C57" s="24"/>
      <c r="D57" s="24"/>
      <c r="E57" s="58"/>
      <c r="F57" s="58"/>
      <c r="G57" s="68"/>
    </row>
    <row r="58" spans="2:7" s="12" customFormat="1" ht="24.95" customHeight="1" x14ac:dyDescent="0.2">
      <c r="B58" s="58"/>
      <c r="C58" s="24"/>
      <c r="D58" s="24"/>
      <c r="E58" s="58"/>
      <c r="F58" s="58"/>
      <c r="G58" s="68"/>
    </row>
    <row r="59" spans="2:7" s="12" customFormat="1" ht="24.95" customHeight="1" x14ac:dyDescent="0.2">
      <c r="B59" s="58"/>
      <c r="C59" s="24"/>
      <c r="D59" s="24"/>
      <c r="E59" s="58"/>
      <c r="F59" s="58"/>
      <c r="G59" s="68"/>
    </row>
    <row r="60" spans="2:7" s="12" customFormat="1" ht="24.95" customHeight="1" x14ac:dyDescent="0.2">
      <c r="B60" s="58"/>
      <c r="C60" s="24"/>
      <c r="D60" s="24"/>
      <c r="E60" s="58"/>
      <c r="F60" s="58"/>
      <c r="G60" s="68"/>
    </row>
    <row r="61" spans="2:7" s="12" customFormat="1" ht="24.95" customHeight="1" x14ac:dyDescent="0.2">
      <c r="B61" s="58"/>
      <c r="C61" s="24"/>
      <c r="D61" s="24"/>
      <c r="E61" s="58"/>
      <c r="F61" s="58"/>
      <c r="G61" s="68"/>
    </row>
    <row r="62" spans="2:7" s="12" customFormat="1" ht="24.95" customHeight="1" x14ac:dyDescent="0.2">
      <c r="B62" s="58"/>
      <c r="C62" s="24"/>
      <c r="D62" s="24"/>
      <c r="E62" s="58"/>
      <c r="F62" s="58"/>
      <c r="G62" s="68"/>
    </row>
    <row r="63" spans="2:7" s="12" customFormat="1" ht="15" customHeight="1" x14ac:dyDescent="0.2">
      <c r="B63" s="509"/>
      <c r="C63" s="509"/>
      <c r="D63" s="509"/>
      <c r="E63" s="509"/>
      <c r="F63" s="509"/>
      <c r="G63" s="509"/>
    </row>
    <row r="64" spans="2:7" s="12" customFormat="1" ht="15" customHeight="1" x14ac:dyDescent="0.2">
      <c r="B64" s="505"/>
      <c r="C64" s="506"/>
      <c r="D64" s="506"/>
      <c r="E64" s="506"/>
      <c r="F64" s="506"/>
      <c r="G64" s="506"/>
    </row>
    <row r="65" spans="2:7" x14ac:dyDescent="0.2">
      <c r="B65" s="505"/>
      <c r="C65" s="506"/>
      <c r="D65" s="506"/>
      <c r="E65" s="506"/>
      <c r="F65" s="506"/>
      <c r="G65" s="506"/>
    </row>
    <row r="66" spans="2:7" x14ac:dyDescent="0.2">
      <c r="B66" s="505"/>
      <c r="C66" s="506"/>
      <c r="D66" s="506"/>
      <c r="E66" s="506"/>
      <c r="F66" s="506"/>
      <c r="G66" s="506"/>
    </row>
    <row r="67" spans="2:7" x14ac:dyDescent="0.2">
      <c r="B67" s="505"/>
      <c r="C67" s="506"/>
      <c r="D67" s="506"/>
      <c r="E67" s="506"/>
      <c r="F67" s="506"/>
      <c r="G67" s="506"/>
    </row>
  </sheetData>
  <sheetProtection algorithmName="SHA-512" hashValue="lvEd/Qr+WMEHg/bEnKLGX4hfqCrPo+xMruyIsmNsz/olTmhdqGGWY/8s7LBIgnZZ8wXPqpJ+7jdqPZ7g9OkTAw==" saltValue="hH8w85D7A8VUiq6z0HHaYA==" spinCount="100000" sheet="1"/>
  <mergeCells count="6">
    <mergeCell ref="B67:G67"/>
    <mergeCell ref="D30:E30"/>
    <mergeCell ref="B63:G63"/>
    <mergeCell ref="B64:G64"/>
    <mergeCell ref="B65:G65"/>
    <mergeCell ref="B66:G66"/>
  </mergeCells>
  <phoneticPr fontId="8" type="noConversion"/>
  <dataValidations count="5">
    <dataValidation type="list" allowBlank="1" showInputMessage="1" sqref="C46:C62" xr:uid="{00000000-0002-0000-0800-000000000000}">
      <formula1>#REF!</formula1>
    </dataValidation>
    <dataValidation type="list" allowBlank="1" showInputMessage="1" showErrorMessage="1" sqref="D46:D62" xr:uid="{00000000-0002-0000-0800-000002000000}">
      <formula1>#REF!</formula1>
    </dataValidation>
    <dataValidation type="list" allowBlank="1" showInputMessage="1" sqref="A33:A45" xr:uid="{C3D206CD-A6A8-40A3-89F7-77FF51560309}">
      <formula1>$D$2:$D$14</formula1>
    </dataValidation>
    <dataValidation type="list" allowBlank="1" showInputMessage="1" sqref="B33:B45" xr:uid="{A830898E-6C44-4AE0-AF12-06613C29E2D9}">
      <formula1>$A$4:$A$12</formula1>
    </dataValidation>
    <dataValidation type="list" allowBlank="1" showInputMessage="1" sqref="D33:D45" xr:uid="{74321125-25E2-4772-A26C-65A822B4AE7A}">
      <formula1>$F$2:$F$9</formula1>
    </dataValidation>
  </dataValidations>
  <pageMargins left="0.74803149606299213" right="0.74803149606299213" top="0.32" bottom="0.3" header="0.27" footer="0.32"/>
  <pageSetup paperSize="9"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11</vt:i4>
      </vt:variant>
    </vt:vector>
  </HeadingPairs>
  <TitlesOfParts>
    <vt:vector size="25" baseType="lpstr">
      <vt:lpstr>Ohjeistus</vt:lpstr>
      <vt:lpstr>Vakiomallit</vt:lpstr>
      <vt:lpstr>Tilaustiedot</vt:lpstr>
      <vt:lpstr>LV-Putkisto</vt:lpstr>
      <vt:lpstr>IV-kanavat</vt:lpstr>
      <vt:lpstr>loveus</vt:lpstr>
      <vt:lpstr>Kotelot</vt:lpstr>
      <vt:lpstr>Säiliöt</vt:lpstr>
      <vt:lpstr>listat</vt:lpstr>
      <vt:lpstr>profiilit</vt:lpstr>
      <vt:lpstr>Kehyspalkkilistat</vt:lpstr>
      <vt:lpstr>tukiraudat</vt:lpstr>
      <vt:lpstr>Tukirenkaat</vt:lpstr>
      <vt:lpstr>muu tilaus</vt:lpstr>
      <vt:lpstr>Kehyspalkkilistat!Tulostusalue</vt:lpstr>
      <vt:lpstr>listat!Tulostusalue</vt:lpstr>
      <vt:lpstr>loveus!Tulostusalue</vt:lpstr>
      <vt:lpstr>'LV-Putkisto'!Tulostusalue</vt:lpstr>
      <vt:lpstr>'muu tilaus'!Tulostusalue</vt:lpstr>
      <vt:lpstr>profiilit!Tulostusalue</vt:lpstr>
      <vt:lpstr>Säiliöt!Tulostusalue</vt:lpstr>
      <vt:lpstr>Tilaustiedot!Tulostusalue</vt:lpstr>
      <vt:lpstr>tukiraudat!Tulostusalue</vt:lpstr>
      <vt:lpstr>Tukirenkaat!Tulostusalue</vt:lpstr>
      <vt:lpstr>Vakiomallit!Tulostusalue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Parkkinen</dc:creator>
  <cp:lastModifiedBy>Jouni Rouhiainen</cp:lastModifiedBy>
  <cp:lastPrinted>2022-12-05T12:25:59Z</cp:lastPrinted>
  <dcterms:created xsi:type="dcterms:W3CDTF">2004-09-01T09:09:59Z</dcterms:created>
  <dcterms:modified xsi:type="dcterms:W3CDTF">2024-01-15T10:35:18Z</dcterms:modified>
</cp:coreProperties>
</file>